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projekt\icoel\2025\1256_FØL_Plantebaserede_JEFP_Samdyrkning af konsumafgrøder\02_Leverancer\"/>
    </mc:Choice>
  </mc:AlternateContent>
  <xr:revisionPtr revIDLastSave="0" documentId="13_ncr:1_{0D1AD9F4-C660-401E-85D2-673A14270648}" xr6:coauthVersionLast="47" xr6:coauthVersionMax="47" xr10:uidLastSave="{00000000-0000-0000-0000-000000000000}"/>
  <bookViews>
    <workbookView xWindow="-120" yWindow="-120" windowWidth="29040" windowHeight="15720" tabRatio="750" activeTab="5" xr2:uid="{00000000-000D-0000-FFFF-FFFF00000000}"/>
  </bookViews>
  <sheets>
    <sheet name="Intro" sheetId="9" r:id="rId1"/>
    <sheet name="Havre renbestand" sheetId="1" r:id="rId2"/>
    <sheet name="Markært renbestand" sheetId="2" r:id="rId3"/>
    <sheet name="Hestebønner renbestand" sheetId="5" r:id="rId4"/>
    <sheet name="Lupin renbestand" sheetId="10" r:id="rId5"/>
    <sheet name="Samdyrkning Linser havre" sheetId="7" r:id="rId6"/>
    <sheet name="Samdyrkning Ært havre " sheetId="4" r:id="rId7"/>
    <sheet name="Samdyrkning Lupin havre" sheetId="6" r:id="rId8"/>
    <sheet name="Ark2" sheetId="1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7" l="1"/>
  <c r="F31" i="7"/>
  <c r="F30" i="6"/>
  <c r="F31" i="4"/>
  <c r="F28" i="10"/>
  <c r="F30" i="10" s="1"/>
  <c r="F27" i="10"/>
  <c r="F26" i="10"/>
  <c r="F25" i="10"/>
  <c r="F24" i="10"/>
  <c r="F23" i="10"/>
  <c r="F22" i="10"/>
  <c r="F21" i="10"/>
  <c r="F18" i="10"/>
  <c r="F31" i="10" s="1"/>
  <c r="F17" i="10"/>
  <c r="F16" i="10"/>
  <c r="F13" i="10"/>
  <c r="F11" i="10"/>
  <c r="E35" i="6"/>
  <c r="E36" i="4"/>
  <c r="E11" i="7"/>
  <c r="E11" i="6"/>
  <c r="E13" i="4"/>
  <c r="E11" i="4"/>
  <c r="H57" i="9"/>
  <c r="H55" i="9"/>
  <c r="H53" i="9"/>
  <c r="H51" i="9"/>
  <c r="C49" i="9"/>
  <c r="H49" i="9" s="1"/>
  <c r="C47" i="9"/>
  <c r="H47" i="9" s="1"/>
  <c r="C45" i="9"/>
  <c r="H45" i="9" s="1"/>
  <c r="C43" i="9"/>
  <c r="H43" i="9" s="1"/>
  <c r="C41" i="9"/>
  <c r="H41" i="9" s="1"/>
  <c r="H39" i="9"/>
  <c r="H35" i="9"/>
  <c r="H30" i="9"/>
  <c r="H26" i="9"/>
  <c r="H60" i="9" l="1"/>
  <c r="F39" i="4" l="1"/>
  <c r="F38" i="6"/>
  <c r="F38" i="7"/>
  <c r="F37" i="7"/>
  <c r="F36" i="7"/>
  <c r="F33" i="7"/>
  <c r="F32" i="7"/>
  <c r="F29" i="7"/>
  <c r="F28" i="7"/>
  <c r="F27" i="7"/>
  <c r="F26" i="7"/>
  <c r="F25" i="7"/>
  <c r="F19" i="7"/>
  <c r="F18" i="7"/>
  <c r="F13" i="7"/>
  <c r="F12" i="7"/>
  <c r="C34" i="7"/>
  <c r="F34" i="7" s="1"/>
  <c r="F37" i="6"/>
  <c r="F36" i="6"/>
  <c r="F33" i="6"/>
  <c r="F32" i="6"/>
  <c r="F31" i="6"/>
  <c r="F29" i="6"/>
  <c r="F28" i="6"/>
  <c r="F27" i="6"/>
  <c r="F26" i="6"/>
  <c r="F25" i="6"/>
  <c r="F19" i="6"/>
  <c r="F18" i="6"/>
  <c r="F13" i="6"/>
  <c r="F12" i="6"/>
  <c r="F11" i="6"/>
  <c r="F27" i="5"/>
  <c r="F26" i="5"/>
  <c r="F25" i="5"/>
  <c r="F24" i="5"/>
  <c r="F23" i="5"/>
  <c r="F22" i="5"/>
  <c r="F21" i="5"/>
  <c r="F17" i="5"/>
  <c r="F16" i="5"/>
  <c r="F11" i="5"/>
  <c r="F13" i="5" s="1"/>
  <c r="F18" i="5" s="1"/>
  <c r="F32" i="4"/>
  <c r="F29" i="4"/>
  <c r="F19" i="4"/>
  <c r="F12" i="4"/>
  <c r="C11" i="4"/>
  <c r="F11" i="4" s="1"/>
  <c r="F13" i="4"/>
  <c r="F38" i="4"/>
  <c r="F37" i="4"/>
  <c r="F34" i="4"/>
  <c r="F33" i="4"/>
  <c r="F30" i="4"/>
  <c r="F28" i="4"/>
  <c r="F27" i="4"/>
  <c r="F26" i="4"/>
  <c r="F25" i="4"/>
  <c r="F18" i="4"/>
  <c r="F29" i="2"/>
  <c r="F28" i="2"/>
  <c r="F27" i="2"/>
  <c r="F26" i="2"/>
  <c r="F25" i="2"/>
  <c r="F24" i="2"/>
  <c r="F23" i="2"/>
  <c r="F22" i="2"/>
  <c r="F21" i="2"/>
  <c r="F16" i="2"/>
  <c r="F17" i="2" s="1"/>
  <c r="F11" i="2"/>
  <c r="F13" i="2" s="1"/>
  <c r="F18" i="2" s="1"/>
  <c r="F32" i="1"/>
  <c r="F31" i="1"/>
  <c r="F30" i="1"/>
  <c r="F29" i="1"/>
  <c r="F28" i="1"/>
  <c r="F27" i="1"/>
  <c r="F26" i="1"/>
  <c r="F25" i="1"/>
  <c r="F24" i="1"/>
  <c r="F23" i="1"/>
  <c r="F19" i="1"/>
  <c r="F17" i="1"/>
  <c r="F12" i="1"/>
  <c r="F11" i="1"/>
  <c r="F14" i="1" s="1"/>
  <c r="F20" i="1" s="1"/>
  <c r="F11" i="7" l="1"/>
  <c r="F15" i="7" s="1"/>
  <c r="F22" i="7" s="1"/>
  <c r="F29" i="5"/>
  <c r="F31" i="2"/>
  <c r="F32" i="2" s="1"/>
  <c r="F34" i="1"/>
  <c r="F35" i="1"/>
  <c r="F21" i="7"/>
  <c r="C35" i="7"/>
  <c r="F35" i="7" s="1"/>
  <c r="F40" i="7" s="1"/>
  <c r="F21" i="6"/>
  <c r="F15" i="6"/>
  <c r="C34" i="6"/>
  <c r="F30" i="5"/>
  <c r="C35" i="4"/>
  <c r="C36" i="4" s="1"/>
  <c r="F36" i="4" s="1"/>
  <c r="F21" i="4"/>
  <c r="F15" i="4"/>
  <c r="F22" i="4" s="1"/>
  <c r="F41" i="7" l="1"/>
  <c r="F22" i="6"/>
  <c r="C35" i="6"/>
  <c r="F35" i="6" s="1"/>
  <c r="F34" i="6"/>
  <c r="F35" i="4"/>
  <c r="F41" i="4" s="1"/>
  <c r="F42" i="4" s="1"/>
  <c r="F40" i="6" l="1"/>
  <c r="F41" i="6" s="1"/>
</calcChain>
</file>

<file path=xl/sharedStrings.xml><?xml version="1.0" encoding="utf-8"?>
<sst xmlns="http://schemas.openxmlformats.org/spreadsheetml/2006/main" count="609" uniqueCount="143">
  <si>
    <t>Havre</t>
  </si>
  <si>
    <t>Kalkulebeskrivelse:</t>
  </si>
  <si>
    <t>Kalkulen gælder for:</t>
  </si>
  <si>
    <t>2025</t>
  </si>
  <si>
    <t>Produktionsform:</t>
  </si>
  <si>
    <t>Økologisk</t>
  </si>
  <si>
    <t>Jordbonitet:</t>
  </si>
  <si>
    <t>JB 5+6</t>
  </si>
  <si>
    <t>Gødning:</t>
  </si>
  <si>
    <t>Med husdyrgødning</t>
  </si>
  <si>
    <t>Emne</t>
  </si>
  <si>
    <t>Kvantum</t>
  </si>
  <si>
    <t/>
  </si>
  <si>
    <t>Pris</t>
  </si>
  <si>
    <t>Beløb</t>
  </si>
  <si>
    <t>Udbytte</t>
  </si>
  <si>
    <t>Kerne</t>
  </si>
  <si>
    <t>Kg</t>
  </si>
  <si>
    <t>Halm salg eller forbrug</t>
  </si>
  <si>
    <t>Økologi tilskud</t>
  </si>
  <si>
    <t>Ha</t>
  </si>
  <si>
    <t>Bruttoudbytte</t>
  </si>
  <si>
    <t>Stykomkostninger</t>
  </si>
  <si>
    <t>Udsæd</t>
  </si>
  <si>
    <t>Husdyrgødning Uspecifiseret</t>
  </si>
  <si>
    <t>Tons</t>
  </si>
  <si>
    <t>Stykomkostninger i alt</t>
  </si>
  <si>
    <t>Dækningsbidrag pr ha</t>
  </si>
  <si>
    <t>Maskin- og arbejdsomkostninger</t>
  </si>
  <si>
    <t>Pløjning med pakning</t>
  </si>
  <si>
    <t>Stubharvning</t>
  </si>
  <si>
    <t>Udbringning af husdyrgødning</t>
  </si>
  <si>
    <t>Komb. harvning og såning</t>
  </si>
  <si>
    <t>Ukrudtsharvning</t>
  </si>
  <si>
    <t>Mejetærskning</t>
  </si>
  <si>
    <t>Hjemkørsel, korn</t>
  </si>
  <si>
    <t>Tørring, korn</t>
  </si>
  <si>
    <t>Halmpresning</t>
  </si>
  <si>
    <t>Hjemkørsel, halm</t>
  </si>
  <si>
    <t>Øvrige opgaver m.v.</t>
  </si>
  <si>
    <t>I alt maskin- og arbejdsomkostninger</t>
  </si>
  <si>
    <t>DB efter maskin- og arbejdsomkostninger</t>
  </si>
  <si>
    <t>Udbytte er med forfrugt kløvergræs. Er forfrugten korn, ligger udbyttet ca. 10-20 % under. Hvis der skal købes konventionel gødning, kan der f.eks. anvendes en pris på 40-45 kr./ton.</t>
  </si>
  <si>
    <t>Økologitilskud er ændret med udløb af 3-/5-årige tilsagn fra 870 kr. til 1.200 kr.pr. ha i 1-årig bio-ordning.</t>
  </si>
  <si>
    <t>- Ajourført: 27. september 2024</t>
  </si>
  <si>
    <t>Kalkulen er udlæst med beregningsformler. Resultaterne kan afvige fra visningen</t>
  </si>
  <si>
    <t>i FarmtalOnline pga. afrundinger</t>
  </si>
  <si>
    <t>Prognosepriserne/Budgetkalkulerne må KUN videregives til kolleger,</t>
  </si>
  <si>
    <t>landmænd og finansielle samarbejdspartnere.</t>
  </si>
  <si>
    <t>Markærter</t>
  </si>
  <si>
    <t>Uden husdyrgødning</t>
  </si>
  <si>
    <t>Ærter</t>
  </si>
  <si>
    <t>Tromling</t>
  </si>
  <si>
    <t>Radrensning</t>
  </si>
  <si>
    <t>Hjemkørsel, ærter</t>
  </si>
  <si>
    <t>Tørring, ærter</t>
  </si>
  <si>
    <t>Fra 2023 er det muligt at søge ekstra tilskud på ca. 615 kr. pr. ha for markærter (afgrødekode 30) under bioordningen ”Varieret Planteproduktion”, såfremt betingelserne i ordningen overholdes. Læs mere om tilskudsordningen på Landbrugsstyrelsens hjemmeside. Tilskuddet gives udover grundbetalingen.</t>
  </si>
  <si>
    <t>Økologitilskud er ændret med udløb af 3-/5-årige tilsagn fra 870 kr. til 1.200 kr.pr. ha i 1-årig bio-ordning</t>
  </si>
  <si>
    <t>Kerne, havre</t>
  </si>
  <si>
    <t>Halm salg eller forbrug, havre</t>
  </si>
  <si>
    <t>Udsæd havre</t>
  </si>
  <si>
    <t>Udsæd ærter</t>
  </si>
  <si>
    <t>Tørring</t>
  </si>
  <si>
    <t>Sortering</t>
  </si>
  <si>
    <t>Skårlægning</t>
  </si>
  <si>
    <t>Hestebønner</t>
  </si>
  <si>
    <t>Ukrudstharvning</t>
  </si>
  <si>
    <t>Hjemkørsel, hestebønner</t>
  </si>
  <si>
    <t>Fra 2023 er det muligt at søge ekstra tilskud på ca. 615 kr. pr. ha for hestebønner (afgrødekode 31) under bioordningen ”Varieret Planteproduktion”, såfremt betingelserne i ordningen overholdes. Læs mere om tilskudsordningen på Landbrugsstyrelsens hjemmeside. Tilskuddet gives udover grundbetalingen.</t>
  </si>
  <si>
    <t>Hjemkørsel</t>
  </si>
  <si>
    <t>Linser</t>
  </si>
  <si>
    <t>Udsæd linser</t>
  </si>
  <si>
    <t>Forfatter:</t>
  </si>
  <si>
    <t>Version:</t>
  </si>
  <si>
    <t>Datagrundlag og opdateringsfrekvens:</t>
  </si>
  <si>
    <t>Se artikel</t>
  </si>
  <si>
    <t>Ansvar:</t>
  </si>
  <si>
    <t>Innovationscenter for Økologisk Landbrug påtager sig intet ansvar for tab, herunder driftstab, avancetab eller anden form for direkte eller indirekte tab ved anvendelse af dette værktøj eller tilknyttede informationer og applikationer.</t>
  </si>
  <si>
    <t>Formål og målgruppe</t>
  </si>
  <si>
    <t>Anbefalet anvendelse af værktøjet</t>
  </si>
  <si>
    <t>Begrænsninger i værktøjet</t>
  </si>
  <si>
    <t xml:space="preserve">Værktøjet er baseret på normtal, og derfor vil resultaterne for afgrøderne ikke nødvendigvis matche bedriftens egne tal. Forskellen mellem afgrøder forventes dog give et godt bud på den konsekvens, man vil opleve i driften. </t>
  </si>
  <si>
    <t>Vejledning</t>
  </si>
  <si>
    <t>kr. pr. ha</t>
  </si>
  <si>
    <t>Areal med afgrøden</t>
  </si>
  <si>
    <t>Antal ha med afgrøden til fordeling af faste omkostninger</t>
  </si>
  <si>
    <t>ha</t>
  </si>
  <si>
    <t xml:space="preserve">Restriktioner på afgrødevalg </t>
  </si>
  <si>
    <t xml:space="preserve">kr. pr. </t>
  </si>
  <si>
    <r>
      <t>(</t>
    </r>
    <r>
      <rPr>
        <i/>
        <sz val="11"/>
        <color theme="1"/>
        <rFont val="Arial"/>
        <family val="2"/>
      </rPr>
      <t>f.eks. kornfri forfrugt ved glutenfri kornproduktion)</t>
    </r>
  </si>
  <si>
    <t>antal skal angives med negativt fortegn</t>
  </si>
  <si>
    <t>Frarens med prisreduktion</t>
  </si>
  <si>
    <t>hkg</t>
  </si>
  <si>
    <t>hkg pr. ha</t>
  </si>
  <si>
    <t>Tillæg udsæd konsum ift. foder</t>
  </si>
  <si>
    <t>kg</t>
  </si>
  <si>
    <t>Parti afgrøde til rens af anlæg</t>
  </si>
  <si>
    <t>hkg i alt</t>
  </si>
  <si>
    <t>Rengøring af såmaskine inden såning (time)</t>
  </si>
  <si>
    <t>kr. pr. time</t>
  </si>
  <si>
    <t>timer pr. såning</t>
  </si>
  <si>
    <t>Lugning (time)</t>
  </si>
  <si>
    <t>timer pr. ha</t>
  </si>
  <si>
    <t>Ekstra rengøring af mejetærsker (time)</t>
  </si>
  <si>
    <t>timer pr. høst</t>
  </si>
  <si>
    <t>Ekstra rengøring af vogne  (time)</t>
  </si>
  <si>
    <t>Ekstra rengøring af silo/lager (time)</t>
  </si>
  <si>
    <t>Ekstra rengøring af transportanlæg (time)</t>
  </si>
  <si>
    <t>Ekstra skadedyrssikring</t>
  </si>
  <si>
    <t>kr. pr. høst</t>
  </si>
  <si>
    <t>stk.</t>
  </si>
  <si>
    <t>Ekstra skånsomhed ved håndtering</t>
  </si>
  <si>
    <t>Øvrige ekstraomkostninger konsum</t>
  </si>
  <si>
    <t>Datagrundlag er kalkuler for 2025. Giv agt på prisudvikling i forhold til normtal mv.</t>
  </si>
  <si>
    <t>Meromkostninger til konsum</t>
  </si>
  <si>
    <t>Afgrøder til konsum afregnes med følgende faktor i forhold til samme afgrøde til foder</t>
  </si>
  <si>
    <t>Indtast forudsætninger for beregning af meromkostninger ved samdyrkning af afgrøder til konsum</t>
  </si>
  <si>
    <t>kr. pr. hkg</t>
  </si>
  <si>
    <t>Omkostninger til sortering ved samdyrkning</t>
  </si>
  <si>
    <t>Lupin</t>
  </si>
  <si>
    <t>JB 1+3</t>
  </si>
  <si>
    <t>Lupiner</t>
  </si>
  <si>
    <t>Hjemkørsel, lupin</t>
  </si>
  <si>
    <t>Fra 2023 er det muligt at søge ekstra tilskud ca. 615 kr. pr. ha for Sødlupin(afgrødekode 32) under bio-ordningen ”Varieret Planteproduktion”, hvis betingelserne i ordningen overholdes. Tilskuddet gives udover grundbeta-lingen. Økologitilskud ændres med udløb af 3-/5-årige tilsagn fra 870 kr. til 1.200 kr.pr. ha i 1-årig bioordning.</t>
  </si>
  <si>
    <t>Lupin er en tørketolerant afgrøde der trives på sandjord og gror bedst ved lave reaktionstal. Derfor giver smal-bladet lupin ofte et lavere udbytte på ler- end på sandjord.</t>
  </si>
  <si>
    <t xml:space="preserve">Kilde </t>
  </si>
  <si>
    <t>Dato</t>
  </si>
  <si>
    <t>Jesper Fog-Petersen og Lars Egelund Olsen, ICOEL</t>
  </si>
  <si>
    <t>2.0</t>
  </si>
  <si>
    <t>Udbytterne er gennemsnitsudbytterne fra Landsforsøgene 2024-25, med samdyrkning af linser og havre - 170 spiredygtige linser og 50 spiredygtige havre pr. m2</t>
  </si>
  <si>
    <t>Samdyrkning - Lupin og havre</t>
  </si>
  <si>
    <t>Udsæd lupin</t>
  </si>
  <si>
    <t>Udbyttedata er gennensnit af samdyrkningsforsøgene med sorter af lupin og havresorten Delfin i forsøgene 2020</t>
  </si>
  <si>
    <t>Samdyrkning af markært og havre  - usikre estimater da forudsætninger for salgspris, udbytte mm. variere meget fra landmand til landmand. Så ret tallene til efter egne erfaringer</t>
  </si>
  <si>
    <t>Samdyrket lupin og havre til konsum  - usikre estimater da forudsætninger for salgspris, udbytte mm. variere meget fra landmand til landmand. Så ret tallene til efter egne erfaringer</t>
  </si>
  <si>
    <t>Samdyrkning af linser og havre til konsum  - usikre estimater da forudsætninger for salgspris, udbytte mm. variere meget fra landmand til landmand. Så ret tallene til efter egne erfaringer</t>
  </si>
  <si>
    <t>Samdyrkning af linser og havre til konsum - vårsæd</t>
  </si>
  <si>
    <t>Samdyrkning - ært og havre</t>
  </si>
  <si>
    <t xml:space="preserve">Værktøjet kan hjælpe til at sikre inddragelse af relevante omkostninger ved samdyrkning af afgrøder til konsum.
1. Regnearket indeholder validerede budgetkalkuler (2025) for havre, markært og lupiner, alle  i renbestand, baseret på input fra Innovationscenter for Økologisk Landbrug og SEGES Innovation. 
2. Der er på forsøgsbasis lavet kalkuler for samdyrkning af havre med henholdsvis markært og hestebønner ved at sammenlægge og tilpasse de relevante kalkuler, herunder med 
- tilpassede udbytteniveuaer
- øgede salgspriser med justerbar %sats i forhold til samme afgrøde til foder
- omkostninger til maskiner og arbejde herunder sortering af afgrøde i fraktioner
- samt meromkostninger ved produktion til konsum. 
3. Der er desuden gjort plads til en kalkule for samdyrning af havre og linser - der er indtastet ikke-validerede værdier som eksempler. 
4. Felter der forventes at kræve særlig bevågenhed er markeret med gult.
5. Der kan findes info om hvordan meromkostninger til glutenfri produktion til konsum adskiller sig fra foderproduktion, f.eks. rensning af maskiner, transportanlæg mv. i artiklen:
https://icoel.dk/planteavl/baelgsaed-og-andre-afgroeder-til-konsum-husk-at-indregne-meromkostninger/ </t>
  </si>
  <si>
    <t>DÆKNINGSBIDRAG VED SAMDYRKNING AF KONSUMARTER</t>
  </si>
  <si>
    <t xml:space="preserve">Innovationscenter for Økologisk Landbrug </t>
  </si>
  <si>
    <t xml:space="preserve">Formålet med regnearket er at understøtte økonomisk vurdering af samdyrkning af afgrøder til konsum. Målgruppen er primært landmænd og landbrugsrådgivere. Husk selv at rette regnearkene med dine egne tal - de variere meget fra landmand til landmand </t>
  </si>
  <si>
    <r>
      <rPr>
        <b/>
        <sz val="11"/>
        <rFont val="Arial"/>
        <family val="2"/>
      </rPr>
      <t xml:space="preserve">Ret regnearkene til selv, så de passer med dine egne udbytter og forventede omkostninger og afregningspriser.  </t>
    </r>
    <r>
      <rPr>
        <sz val="11"/>
        <rFont val="Arial"/>
        <family val="2"/>
      </rPr>
      <t xml:space="preserve">                                                                                                
antal ha 
meromkostninger og -arbejde ved samdyrkning af afgrøder til konsum 
merpris for konsumproduktion 
i felter markeret grå nedenfor. 
Vælg derefter fanen for de relevante arter til samdyrkning og se kalkulen, der kan tilretttes med egne forventninger. 
F.eks. er der indlagt mulighed for at medregne omkostning til radrensning, men den er inaktiv i kalkulen som standard. Ønskes den medregnet indsæt behandling = '-1'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</si>
</sst>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_ ;\-#,##0\ "/>
    <numFmt numFmtId="165" formatCode="#,##0.0_ ;\-#,##0.0\ "/>
    <numFmt numFmtId="166" formatCode="#,##0.00_ ;\-#,##0.00\ "/>
    <numFmt numFmtId="167" formatCode="#,##0.000_ ;\-#,##0.000\ "/>
    <numFmt numFmtId="168" formatCode="_ * #,##0.00_ ;_ * \-#,##0.00_ ;_ * &quot;-&quot;??_ ;_ @_ "/>
    <numFmt numFmtId="169" formatCode="_ * #,##0_ ;_ * \-#,##0_ ;_ * &quot;-&quot;??_ ;_ @_ "/>
    <numFmt numFmtId="170" formatCode="#,##0_ ;[Red]\-#,##0\ "/>
    <numFmt numFmtId="171" formatCode="#,##0.0_ ;[Red]\-#,##0.0\ "/>
    <numFmt numFmtId="172" formatCode="#,##0.00_ ;[Red]\-#,##0.00\ "/>
  </numFmts>
  <fonts count="19"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sz val="11"/>
      <color theme="1"/>
      <name val="Arial"/>
      <family val="2"/>
    </font>
    <font>
      <u/>
      <sz val="11"/>
      <color theme="10"/>
      <name val="Aptos Narrow"/>
      <family val="2"/>
      <scheme val="minor"/>
    </font>
    <font>
      <b/>
      <sz val="10"/>
      <name val="Arial"/>
      <family val="2"/>
    </font>
    <font>
      <u/>
      <sz val="11"/>
      <color theme="10"/>
      <name val="Arial"/>
      <family val="2"/>
    </font>
    <font>
      <b/>
      <sz val="11"/>
      <color theme="1"/>
      <name val="Arial"/>
      <family val="2"/>
    </font>
    <font>
      <sz val="11"/>
      <color theme="0"/>
      <name val="Arial"/>
      <family val="2"/>
    </font>
    <font>
      <i/>
      <sz val="11"/>
      <color theme="1"/>
      <name val="Arial"/>
      <family val="2"/>
    </font>
    <font>
      <sz val="11"/>
      <color rgb="FFFF0000"/>
      <name val="Arial"/>
      <family val="2"/>
    </font>
    <font>
      <sz val="11"/>
      <name val="Arial"/>
      <family val="2"/>
    </font>
    <font>
      <b/>
      <sz val="11"/>
      <name val="Arial"/>
      <family val="2"/>
    </font>
    <font>
      <b/>
      <sz val="14"/>
      <color theme="1"/>
      <name val="Arial"/>
      <family val="2"/>
    </font>
    <font>
      <i/>
      <sz val="11"/>
      <color theme="1"/>
      <name val="Aptos Narrow"/>
      <family val="2"/>
      <scheme val="minor"/>
    </font>
    <font>
      <b/>
      <sz val="16"/>
      <color theme="1"/>
      <name val="Arial"/>
      <family val="2"/>
    </font>
  </fonts>
  <fills count="7">
    <fill>
      <patternFill patternType="none"/>
    </fill>
    <fill>
      <patternFill patternType="gray125"/>
    </fill>
    <fill>
      <patternFill patternType="solid">
        <fgColor theme="9"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92D050"/>
        <bgColor indexed="64"/>
      </patternFill>
    </fill>
  </fills>
  <borders count="15">
    <border>
      <left/>
      <right/>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168" fontId="1" fillId="0" borderId="0" applyFont="0" applyFill="0" applyBorder="0" applyAlignment="0" applyProtection="0"/>
    <xf numFmtId="0" fontId="7" fillId="0" borderId="0" applyNumberFormat="0" applyFill="0" applyBorder="0" applyAlignment="0" applyProtection="0"/>
  </cellStyleXfs>
  <cellXfs count="125">
    <xf numFmtId="0" fontId="2" fillId="0" borderId="0" xfId="0" applyFont="1"/>
    <xf numFmtId="0" fontId="3" fillId="0" borderId="0" xfId="0" applyFont="1"/>
    <xf numFmtId="0" fontId="3" fillId="0" borderId="1" xfId="0" applyFont="1" applyBorder="1" applyAlignment="1">
      <alignment horizontal="left"/>
    </xf>
    <xf numFmtId="0" fontId="3" fillId="0" borderId="1" xfId="0" applyFont="1" applyBorder="1" applyAlignment="1">
      <alignment horizontal="center"/>
    </xf>
    <xf numFmtId="164" fontId="3" fillId="0" borderId="1" xfId="0" applyNumberFormat="1" applyFont="1" applyBorder="1" applyAlignment="1">
      <alignment horizontal="right"/>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4" fillId="2" borderId="2" xfId="0" applyFont="1" applyFill="1" applyBorder="1" applyAlignment="1">
      <alignment horizontal="left"/>
    </xf>
    <xf numFmtId="0" fontId="4" fillId="2" borderId="2" xfId="0" applyFont="1" applyFill="1" applyBorder="1" applyAlignment="1">
      <alignment horizontal="center"/>
    </xf>
    <xf numFmtId="0" fontId="2" fillId="0" borderId="1" xfId="0" applyFont="1" applyBorder="1"/>
    <xf numFmtId="164" fontId="2" fillId="0" borderId="1" xfId="0" applyNumberFormat="1" applyFont="1" applyBorder="1" applyAlignment="1">
      <alignment horizontal="right"/>
    </xf>
    <xf numFmtId="0" fontId="1" fillId="0" borderId="0" xfId="0" applyFont="1"/>
    <xf numFmtId="0" fontId="1" fillId="0" borderId="1" xfId="0" applyFont="1" applyBorder="1" applyAlignment="1">
      <alignment horizontal="center"/>
    </xf>
    <xf numFmtId="0" fontId="1" fillId="0" borderId="1" xfId="0" applyFont="1" applyBorder="1" applyAlignment="1">
      <alignment horizontal="left"/>
    </xf>
    <xf numFmtId="164" fontId="1" fillId="0" borderId="1" xfId="0" applyNumberFormat="1" applyFont="1" applyBorder="1" applyAlignment="1">
      <alignment horizontal="right"/>
    </xf>
    <xf numFmtId="166" fontId="1" fillId="0" borderId="1" xfId="0" applyNumberFormat="1" applyFont="1" applyBorder="1" applyAlignment="1">
      <alignment horizontal="right"/>
    </xf>
    <xf numFmtId="0" fontId="0" fillId="0" borderId="0" xfId="0"/>
    <xf numFmtId="0" fontId="10" fillId="0" borderId="0" xfId="0" applyFont="1"/>
    <xf numFmtId="0" fontId="6" fillId="0" borderId="0" xfId="0" applyFont="1"/>
    <xf numFmtId="0" fontId="10" fillId="0" borderId="3" xfId="0" applyFont="1" applyBorder="1"/>
    <xf numFmtId="0" fontId="10" fillId="0" borderId="4" xfId="0" applyFont="1" applyBorder="1"/>
    <xf numFmtId="0" fontId="6" fillId="0" borderId="5" xfId="0" applyFont="1" applyBorder="1"/>
    <xf numFmtId="0" fontId="6" fillId="0" borderId="6" xfId="0" applyFont="1" applyBorder="1"/>
    <xf numFmtId="0" fontId="6" fillId="0" borderId="7" xfId="0" applyFont="1" applyBorder="1"/>
    <xf numFmtId="0" fontId="10" fillId="0" borderId="6" xfId="0" applyFont="1" applyBorder="1"/>
    <xf numFmtId="169" fontId="6" fillId="0" borderId="0" xfId="1" applyNumberFormat="1" applyFont="1" applyBorder="1"/>
    <xf numFmtId="169" fontId="6" fillId="0" borderId="7" xfId="1" applyNumberFormat="1" applyFont="1" applyBorder="1"/>
    <xf numFmtId="169" fontId="11" fillId="0" borderId="0" xfId="1" applyNumberFormat="1" applyFont="1" applyBorder="1"/>
    <xf numFmtId="169" fontId="6" fillId="0" borderId="0" xfId="1" applyNumberFormat="1" applyFont="1" applyFill="1" applyBorder="1"/>
    <xf numFmtId="169" fontId="13" fillId="0" borderId="0" xfId="1" applyNumberFormat="1" applyFont="1" applyBorder="1"/>
    <xf numFmtId="169" fontId="13" fillId="0" borderId="0" xfId="1" applyNumberFormat="1" applyFont="1" applyBorder="1" applyAlignment="1">
      <alignment horizontal="center" vertical="top" wrapText="1"/>
    </xf>
    <xf numFmtId="169" fontId="13" fillId="0" borderId="7" xfId="1" applyNumberFormat="1" applyFont="1" applyBorder="1" applyAlignment="1">
      <alignment horizontal="center" vertical="top" wrapText="1"/>
    </xf>
    <xf numFmtId="170" fontId="6" fillId="0" borderId="0" xfId="1" applyNumberFormat="1" applyFont="1" applyBorder="1"/>
    <xf numFmtId="171" fontId="6" fillId="0" borderId="0" xfId="1" applyNumberFormat="1" applyFont="1" applyFill="1" applyBorder="1"/>
    <xf numFmtId="0" fontId="6" fillId="0" borderId="8" xfId="0" applyFont="1" applyBorder="1"/>
    <xf numFmtId="0" fontId="6" fillId="0" borderId="9" xfId="0" applyFont="1" applyBorder="1"/>
    <xf numFmtId="0" fontId="6" fillId="0" borderId="10" xfId="0" applyFont="1" applyBorder="1"/>
    <xf numFmtId="0" fontId="6" fillId="0" borderId="4" xfId="0" applyFont="1" applyBorder="1"/>
    <xf numFmtId="0" fontId="6" fillId="0" borderId="0" xfId="0" applyFont="1" applyAlignment="1">
      <alignment horizontal="left"/>
    </xf>
    <xf numFmtId="169" fontId="13" fillId="0" borderId="0" xfId="1" applyNumberFormat="1" applyFont="1" applyBorder="1" applyAlignment="1">
      <alignment vertical="top" wrapText="1"/>
    </xf>
    <xf numFmtId="169" fontId="13" fillId="0" borderId="7" xfId="1" applyNumberFormat="1" applyFont="1" applyBorder="1" applyAlignment="1">
      <alignment vertical="top" wrapText="1"/>
    </xf>
    <xf numFmtId="169" fontId="6" fillId="3" borderId="0" xfId="1" applyNumberFormat="1" applyFont="1" applyFill="1" applyBorder="1" applyProtection="1">
      <protection locked="0"/>
    </xf>
    <xf numFmtId="171" fontId="6" fillId="3" borderId="0" xfId="1" applyNumberFormat="1" applyFont="1" applyFill="1" applyBorder="1" applyProtection="1">
      <protection locked="0"/>
    </xf>
    <xf numFmtId="0" fontId="10" fillId="0" borderId="4" xfId="0" applyFont="1" applyBorder="1" applyAlignment="1">
      <alignment horizontal="right"/>
    </xf>
    <xf numFmtId="170" fontId="10" fillId="0" borderId="0" xfId="0" applyNumberFormat="1" applyFont="1"/>
    <xf numFmtId="0" fontId="14" fillId="0" borderId="14" xfId="0" applyFont="1" applyBorder="1" applyAlignment="1">
      <alignment horizontal="left" vertical="top" wrapText="1"/>
    </xf>
    <xf numFmtId="0" fontId="14" fillId="0" borderId="11" xfId="0" applyFont="1" applyBorder="1" applyAlignment="1">
      <alignment horizontal="left" vertical="top" wrapText="1"/>
    </xf>
    <xf numFmtId="170" fontId="6" fillId="3" borderId="0" xfId="1" applyNumberFormat="1" applyFont="1" applyFill="1" applyBorder="1" applyProtection="1">
      <protection locked="0"/>
    </xf>
    <xf numFmtId="170" fontId="6" fillId="0" borderId="0" xfId="1" applyNumberFormat="1" applyFont="1" applyFill="1" applyBorder="1" applyProtection="1"/>
    <xf numFmtId="0" fontId="16" fillId="0" borderId="0" xfId="0" applyFont="1" applyAlignment="1">
      <alignment horizontal="center"/>
    </xf>
    <xf numFmtId="0" fontId="15" fillId="0" borderId="11" xfId="0" applyFont="1" applyBorder="1" applyAlignment="1">
      <alignment horizontal="left" vertical="top" wrapText="1"/>
    </xf>
    <xf numFmtId="0" fontId="15" fillId="0" borderId="4" xfId="0" applyFont="1" applyBorder="1" applyProtection="1">
      <protection locked="0"/>
    </xf>
    <xf numFmtId="0" fontId="14" fillId="0" borderId="4" xfId="0" applyFont="1" applyBorder="1" applyProtection="1">
      <protection locked="0"/>
    </xf>
    <xf numFmtId="0" fontId="0" fillId="0" borderId="4" xfId="0" applyBorder="1" applyProtection="1">
      <protection locked="0"/>
    </xf>
    <xf numFmtId="0" fontId="0" fillId="0" borderId="5" xfId="0" applyBorder="1" applyProtection="1">
      <protection locked="0"/>
    </xf>
    <xf numFmtId="0" fontId="14" fillId="0" borderId="6" xfId="0" applyFont="1" applyBorder="1" applyProtection="1">
      <protection locked="0"/>
    </xf>
    <xf numFmtId="0" fontId="14" fillId="0" borderId="0" xfId="0" applyFont="1" applyProtection="1">
      <protection locked="0"/>
    </xf>
    <xf numFmtId="0" fontId="0" fillId="0" borderId="0" xfId="0" applyProtection="1">
      <protection locked="0"/>
    </xf>
    <xf numFmtId="0" fontId="0" fillId="0" borderId="7" xfId="0" applyBorder="1" applyProtection="1">
      <protection locked="0"/>
    </xf>
    <xf numFmtId="14" fontId="14" fillId="0" borderId="0" xfId="0" applyNumberFormat="1" applyFont="1" applyAlignment="1" applyProtection="1">
      <alignment horizontal="left"/>
      <protection locked="0"/>
    </xf>
    <xf numFmtId="0" fontId="14" fillId="0" borderId="8" xfId="0" applyFont="1" applyBorder="1" applyAlignment="1" applyProtection="1">
      <alignment horizontal="left" vertical="top"/>
      <protection locked="0"/>
    </xf>
    <xf numFmtId="3" fontId="14" fillId="0" borderId="6" xfId="0" applyNumberFormat="1" applyFont="1" applyBorder="1" applyAlignment="1" applyProtection="1">
      <alignment vertical="top"/>
      <protection locked="0"/>
    </xf>
    <xf numFmtId="172" fontId="10" fillId="3" borderId="0" xfId="0" applyNumberFormat="1" applyFont="1" applyFill="1" applyProtection="1">
      <protection locked="0"/>
    </xf>
    <xf numFmtId="172" fontId="6" fillId="3" borderId="0" xfId="0" applyNumberFormat="1" applyFont="1" applyFill="1" applyProtection="1">
      <protection locked="0"/>
    </xf>
    <xf numFmtId="0" fontId="2" fillId="0" borderId="0" xfId="0" applyFont="1" applyProtection="1">
      <protection locked="0"/>
    </xf>
    <xf numFmtId="0" fontId="3" fillId="0" borderId="0" xfId="0" applyFont="1" applyProtection="1">
      <protection locked="0"/>
    </xf>
    <xf numFmtId="0" fontId="5" fillId="0" borderId="0" xfId="0" applyFont="1" applyProtection="1">
      <protection locked="0"/>
    </xf>
    <xf numFmtId="0" fontId="4" fillId="2" borderId="2" xfId="0" applyFont="1" applyFill="1" applyBorder="1" applyAlignment="1" applyProtection="1">
      <alignment horizontal="left"/>
      <protection locked="0"/>
    </xf>
    <xf numFmtId="0" fontId="4" fillId="2" borderId="2" xfId="0" applyFont="1" applyFill="1" applyBorder="1" applyAlignment="1" applyProtection="1">
      <alignment horizontal="center"/>
      <protection locked="0"/>
    </xf>
    <xf numFmtId="0" fontId="2" fillId="0" borderId="1" xfId="0" applyFont="1" applyBorder="1" applyProtection="1">
      <protection locked="0"/>
    </xf>
    <xf numFmtId="164" fontId="2" fillId="0" borderId="1" xfId="0" applyNumberFormat="1" applyFont="1" applyBorder="1" applyAlignment="1" applyProtection="1">
      <alignment horizontal="right"/>
      <protection locked="0"/>
    </xf>
    <xf numFmtId="0" fontId="3" fillId="0" borderId="1" xfId="0" applyFont="1" applyBorder="1" applyAlignment="1" applyProtection="1">
      <alignment horizontal="center"/>
      <protection locked="0"/>
    </xf>
    <xf numFmtId="164" fontId="3" fillId="0" borderId="1" xfId="0" applyNumberFormat="1" applyFont="1" applyBorder="1" applyAlignment="1" applyProtection="1">
      <alignment horizontal="right"/>
      <protection locked="0"/>
    </xf>
    <xf numFmtId="0" fontId="3" fillId="0" borderId="1" xfId="0" applyFont="1" applyBorder="1" applyAlignment="1" applyProtection="1">
      <alignment horizontal="left"/>
      <protection locked="0"/>
    </xf>
    <xf numFmtId="164" fontId="17" fillId="4" borderId="1" xfId="0" applyNumberFormat="1" applyFont="1" applyFill="1" applyBorder="1" applyAlignment="1" applyProtection="1">
      <alignment horizontal="right"/>
      <protection locked="0"/>
    </xf>
    <xf numFmtId="0" fontId="0" fillId="4" borderId="1" xfId="0" applyFill="1" applyBorder="1" applyAlignment="1" applyProtection="1">
      <alignment horizontal="left"/>
      <protection locked="0"/>
    </xf>
    <xf numFmtId="164" fontId="3" fillId="4" borderId="1" xfId="0" applyNumberFormat="1" applyFont="1" applyFill="1" applyBorder="1" applyAlignment="1" applyProtection="1">
      <alignment horizontal="right"/>
      <protection locked="0"/>
    </xf>
    <xf numFmtId="0" fontId="3" fillId="4" borderId="1" xfId="0" applyFont="1" applyFill="1" applyBorder="1" applyAlignment="1" applyProtection="1">
      <alignment horizontal="center"/>
      <protection locked="0"/>
    </xf>
    <xf numFmtId="166" fontId="3" fillId="4" borderId="1" xfId="0" applyNumberFormat="1" applyFont="1" applyFill="1" applyBorder="1" applyAlignment="1" applyProtection="1">
      <alignment horizontal="right"/>
      <protection locked="0"/>
    </xf>
    <xf numFmtId="164" fontId="0" fillId="4" borderId="1" xfId="0" applyNumberFormat="1" applyFill="1" applyBorder="1" applyAlignment="1" applyProtection="1">
      <alignment horizontal="right"/>
      <protection locked="0"/>
    </xf>
    <xf numFmtId="0" fontId="1" fillId="4" borderId="1" xfId="0" applyFont="1" applyFill="1" applyBorder="1" applyAlignment="1" applyProtection="1">
      <alignment horizontal="left"/>
      <protection locked="0"/>
    </xf>
    <xf numFmtId="164" fontId="1" fillId="4" borderId="1" xfId="0" applyNumberFormat="1" applyFont="1" applyFill="1" applyBorder="1" applyAlignment="1" applyProtection="1">
      <alignment horizontal="right"/>
      <protection locked="0"/>
    </xf>
    <xf numFmtId="0" fontId="1" fillId="4" borderId="1" xfId="0" applyFont="1" applyFill="1" applyBorder="1" applyAlignment="1" applyProtection="1">
      <alignment horizontal="center"/>
      <protection locked="0"/>
    </xf>
    <xf numFmtId="166" fontId="1" fillId="4" borderId="1" xfId="0" applyNumberFormat="1" applyFont="1" applyFill="1" applyBorder="1" applyAlignment="1" applyProtection="1">
      <alignment horizontal="right"/>
      <protection locked="0"/>
    </xf>
    <xf numFmtId="0" fontId="3" fillId="4" borderId="1" xfId="0" applyFont="1" applyFill="1" applyBorder="1" applyAlignment="1" applyProtection="1">
      <alignment horizontal="left"/>
      <protection locked="0"/>
    </xf>
    <xf numFmtId="0" fontId="2" fillId="4" borderId="1" xfId="0" applyFont="1" applyFill="1" applyBorder="1" applyProtection="1">
      <protection locked="0"/>
    </xf>
    <xf numFmtId="164" fontId="2"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0" fontId="17" fillId="4" borderId="1" xfId="0" applyFont="1" applyFill="1" applyBorder="1" applyAlignment="1" applyProtection="1">
      <alignment horizontal="left"/>
      <protection locked="0"/>
    </xf>
    <xf numFmtId="0" fontId="0" fillId="0" borderId="1" xfId="0" applyBorder="1" applyAlignment="1" applyProtection="1">
      <alignment horizontal="left"/>
      <protection locked="0"/>
    </xf>
    <xf numFmtId="166" fontId="3" fillId="0" borderId="1" xfId="0" applyNumberFormat="1" applyFont="1" applyBorder="1" applyAlignment="1" applyProtection="1">
      <alignment horizontal="right"/>
      <protection locked="0"/>
    </xf>
    <xf numFmtId="164" fontId="0" fillId="0" borderId="1" xfId="0" applyNumberFormat="1" applyBorder="1" applyAlignment="1" applyProtection="1">
      <alignment horizontal="right"/>
      <protection locked="0"/>
    </xf>
    <xf numFmtId="0" fontId="1" fillId="0" borderId="1" xfId="0" applyFont="1" applyBorder="1" applyAlignment="1" applyProtection="1">
      <alignment horizontal="left"/>
      <protection locked="0"/>
    </xf>
    <xf numFmtId="164" fontId="1" fillId="0" borderId="1" xfId="0" applyNumberFormat="1" applyFont="1" applyBorder="1" applyAlignment="1" applyProtection="1">
      <alignment horizontal="right"/>
      <protection locked="0"/>
    </xf>
    <xf numFmtId="0" fontId="1" fillId="0" borderId="1" xfId="0" applyFont="1" applyBorder="1" applyAlignment="1" applyProtection="1">
      <alignment horizontal="center"/>
      <protection locked="0"/>
    </xf>
    <xf numFmtId="166" fontId="1" fillId="0" borderId="1" xfId="0" applyNumberFormat="1" applyFont="1" applyBorder="1" applyAlignment="1" applyProtection="1">
      <alignment horizontal="right"/>
      <protection locked="0"/>
    </xf>
    <xf numFmtId="167" fontId="3" fillId="0" borderId="1" xfId="0" applyNumberFormat="1" applyFont="1" applyBorder="1" applyAlignment="1" applyProtection="1">
      <alignment horizontal="right"/>
      <protection locked="0"/>
    </xf>
    <xf numFmtId="0" fontId="17" fillId="0" borderId="1" xfId="0" applyFont="1" applyBorder="1" applyAlignment="1" applyProtection="1">
      <alignment horizontal="left"/>
      <protection locked="0"/>
    </xf>
    <xf numFmtId="164" fontId="17" fillId="0" borderId="1" xfId="0" applyNumberFormat="1" applyFont="1" applyBorder="1" applyAlignment="1" applyProtection="1">
      <alignment horizontal="right"/>
      <protection locked="0"/>
    </xf>
    <xf numFmtId="0" fontId="17" fillId="0" borderId="1" xfId="0" applyFont="1" applyBorder="1" applyAlignment="1" applyProtection="1">
      <alignment horizontal="center"/>
      <protection locked="0"/>
    </xf>
    <xf numFmtId="0" fontId="14" fillId="0" borderId="3" xfId="0" applyFont="1" applyBorder="1" applyAlignment="1" applyProtection="1">
      <alignment horizontal="right"/>
      <protection locked="0"/>
    </xf>
    <xf numFmtId="0" fontId="9" fillId="0" borderId="0" xfId="2" applyFont="1" applyFill="1" applyAlignment="1">
      <alignment vertical="top"/>
    </xf>
    <xf numFmtId="169" fontId="6" fillId="0" borderId="9" xfId="1" applyNumberFormat="1" applyFont="1" applyBorder="1"/>
    <xf numFmtId="169" fontId="6" fillId="0" borderId="10" xfId="1" applyNumberFormat="1" applyFont="1" applyBorder="1"/>
    <xf numFmtId="0" fontId="18" fillId="0" borderId="0" xfId="0" applyFont="1" applyProtection="1">
      <protection locked="0"/>
    </xf>
    <xf numFmtId="164" fontId="3" fillId="5" borderId="1" xfId="0" applyNumberFormat="1" applyFont="1" applyFill="1" applyBorder="1" applyAlignment="1" applyProtection="1">
      <alignment horizontal="right"/>
      <protection locked="0"/>
    </xf>
    <xf numFmtId="164" fontId="1" fillId="5" borderId="1" xfId="0" applyNumberFormat="1" applyFont="1" applyFill="1" applyBorder="1" applyAlignment="1" applyProtection="1">
      <alignment horizontal="right"/>
      <protection locked="0"/>
    </xf>
    <xf numFmtId="0" fontId="2" fillId="5" borderId="0" xfId="0" applyFont="1" applyFill="1" applyProtection="1">
      <protection locked="0"/>
    </xf>
    <xf numFmtId="0" fontId="14" fillId="0" borderId="0" xfId="0" applyFont="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9" xfId="0" applyFont="1" applyBorder="1" applyAlignment="1" applyProtection="1">
      <alignment horizontal="left" wrapText="1"/>
      <protection locked="0"/>
    </xf>
    <xf numFmtId="0" fontId="14" fillId="0" borderId="10" xfId="0" applyFont="1" applyBorder="1" applyAlignment="1" applyProtection="1">
      <alignment horizontal="left" wrapText="1"/>
      <protection locked="0"/>
    </xf>
    <xf numFmtId="0" fontId="8" fillId="0" borderId="0" xfId="0" applyFont="1" applyAlignment="1">
      <alignment horizontal="center"/>
    </xf>
    <xf numFmtId="0" fontId="6" fillId="6" borderId="11" xfId="0" applyFont="1" applyFill="1" applyBorder="1" applyAlignment="1">
      <alignment horizontal="left" vertical="top" wrapText="1"/>
    </xf>
    <xf numFmtId="0" fontId="14" fillId="6" borderId="12" xfId="0" applyFont="1" applyFill="1" applyBorder="1" applyAlignment="1">
      <alignment horizontal="left" vertical="top" wrapText="1"/>
    </xf>
    <xf numFmtId="0" fontId="14" fillId="6" borderId="13" xfId="0" applyFont="1" applyFill="1" applyBorder="1" applyAlignment="1">
      <alignment horizontal="left" vertical="top" wrapText="1"/>
    </xf>
    <xf numFmtId="0" fontId="14" fillId="0" borderId="11" xfId="0" applyFont="1" applyBorder="1" applyAlignment="1">
      <alignment horizontal="left" vertical="top" wrapText="1"/>
    </xf>
    <xf numFmtId="0" fontId="14" fillId="0" borderId="12" xfId="0" applyFont="1" applyBorder="1" applyAlignment="1">
      <alignment horizontal="left" vertical="top" wrapText="1"/>
    </xf>
    <xf numFmtId="0" fontId="14" fillId="0" borderId="13" xfId="0" applyFont="1" applyBorder="1" applyAlignment="1">
      <alignment horizontal="left" vertical="top" wrapText="1"/>
    </xf>
    <xf numFmtId="0" fontId="16" fillId="0" borderId="0" xfId="0" applyFont="1" applyAlignment="1">
      <alignment horizontal="center"/>
    </xf>
    <xf numFmtId="0" fontId="6" fillId="0" borderId="0" xfId="0" applyFont="1" applyAlignment="1">
      <alignment horizontal="left"/>
    </xf>
    <xf numFmtId="169" fontId="13" fillId="0" borderId="0" xfId="1" applyNumberFormat="1" applyFont="1" applyBorder="1" applyAlignment="1">
      <alignment horizontal="center" vertical="top" wrapText="1"/>
    </xf>
    <xf numFmtId="169" fontId="13" fillId="0" borderId="0" xfId="1" applyNumberFormat="1" applyFont="1" applyBorder="1" applyAlignment="1">
      <alignment horizontal="left" vertical="top" wrapText="1"/>
    </xf>
    <xf numFmtId="169" fontId="13" fillId="0" borderId="7" xfId="1" applyNumberFormat="1" applyFont="1" applyBorder="1" applyAlignment="1">
      <alignment horizontal="left" vertical="top" wrapText="1"/>
    </xf>
  </cellXfs>
  <cellStyles count="3">
    <cellStyle name="Komma 2" xfId="1" xr:uid="{143E5793-3C9F-46E4-9BC5-54877AE495A7}"/>
    <cellStyle name="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34177</xdr:colOff>
      <xdr:row>1</xdr:row>
      <xdr:rowOff>31377</xdr:rowOff>
    </xdr:from>
    <xdr:to>
      <xdr:col>1</xdr:col>
      <xdr:colOff>1905001</xdr:colOff>
      <xdr:row>3</xdr:row>
      <xdr:rowOff>209819</xdr:rowOff>
    </xdr:to>
    <xdr:pic>
      <xdr:nvPicPr>
        <xdr:cNvPr id="5" name="Billede 4">
          <a:extLst>
            <a:ext uri="{FF2B5EF4-FFF2-40B4-BE49-F238E27FC236}">
              <a16:creationId xmlns:a16="http://schemas.microsoft.com/office/drawing/2014/main" id="{A6BE2234-388C-45A8-96AC-1FD355D8693A}"/>
            </a:ext>
          </a:extLst>
        </xdr:cNvPr>
        <xdr:cNvPicPr>
          <a:picLocks noChangeAspect="1"/>
        </xdr:cNvPicPr>
      </xdr:nvPicPr>
      <xdr:blipFill>
        <a:blip xmlns:r="http://schemas.openxmlformats.org/officeDocument/2006/relationships" r:embed="rId1"/>
        <a:stretch>
          <a:fillRect/>
        </a:stretch>
      </xdr:blipFill>
      <xdr:spPr>
        <a:xfrm>
          <a:off x="262777" y="221877"/>
          <a:ext cx="1870824" cy="559442"/>
        </a:xfrm>
        <a:prstGeom prst="rect">
          <a:avLst/>
        </a:prstGeom>
        <a:effec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coel.dk/planteavl/baelgsaed-og-andre-afgroeder-til-konsum-husk-at-indregne-meromkostning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BB2C1-1EFC-4DD7-8F19-F33CB2DD4C2D}">
  <dimension ref="B2:I67"/>
  <sheetViews>
    <sheetView showGridLines="0" zoomScale="85" zoomScaleNormal="85" workbookViewId="0">
      <selection activeCell="O14" sqref="O14"/>
    </sheetView>
  </sheetViews>
  <sheetFormatPr defaultRowHeight="15" x14ac:dyDescent="0.25"/>
  <cols>
    <col min="2" max="2" width="58.85546875" customWidth="1"/>
    <col min="3" max="3" width="14" customWidth="1"/>
    <col min="4" max="4" width="8.140625" customWidth="1"/>
    <col min="5" max="5" width="9.5703125" customWidth="1"/>
    <col min="6" max="6" width="7.7109375" customWidth="1"/>
    <col min="7" max="7" width="16.28515625" customWidth="1"/>
    <col min="8" max="8" width="16.140625" customWidth="1"/>
    <col min="9" max="9" width="20.7109375" customWidth="1"/>
  </cols>
  <sheetData>
    <row r="2" spans="2:9" x14ac:dyDescent="0.25">
      <c r="B2" s="101"/>
      <c r="C2" s="52" t="s">
        <v>140</v>
      </c>
      <c r="D2" s="53"/>
      <c r="E2" s="53"/>
      <c r="F2" s="54"/>
      <c r="G2" s="54"/>
      <c r="H2" s="54"/>
      <c r="I2" s="55"/>
    </row>
    <row r="3" spans="2:9" x14ac:dyDescent="0.25">
      <c r="B3" s="56"/>
      <c r="C3" s="57"/>
      <c r="D3" s="57"/>
      <c r="E3" s="57"/>
      <c r="F3" s="58"/>
      <c r="G3" s="58"/>
      <c r="H3" s="58"/>
      <c r="I3" s="59"/>
    </row>
    <row r="4" spans="2:9" ht="27" customHeight="1" x14ac:dyDescent="0.3">
      <c r="B4" s="56"/>
      <c r="C4" s="105" t="s">
        <v>139</v>
      </c>
      <c r="D4" s="57"/>
      <c r="E4" s="57"/>
      <c r="F4" s="58"/>
      <c r="G4" s="58"/>
      <c r="H4" s="58"/>
      <c r="I4" s="59"/>
    </row>
    <row r="5" spans="2:9" x14ac:dyDescent="0.25">
      <c r="B5" s="56" t="s">
        <v>126</v>
      </c>
      <c r="C5" s="60">
        <v>46009</v>
      </c>
      <c r="D5" s="57"/>
      <c r="E5" s="57"/>
      <c r="F5" s="58"/>
      <c r="G5" s="58"/>
      <c r="H5" s="58"/>
      <c r="I5" s="59"/>
    </row>
    <row r="6" spans="2:9" ht="36" customHeight="1" x14ac:dyDescent="0.25">
      <c r="B6" s="56" t="s">
        <v>72</v>
      </c>
      <c r="C6" s="109" t="s">
        <v>127</v>
      </c>
      <c r="D6" s="109"/>
      <c r="E6" s="109"/>
      <c r="F6" s="109"/>
      <c r="G6" s="109"/>
      <c r="H6" s="109"/>
      <c r="I6" s="110"/>
    </row>
    <row r="7" spans="2:9" x14ac:dyDescent="0.25">
      <c r="B7" s="56" t="s">
        <v>73</v>
      </c>
      <c r="C7" s="57" t="s">
        <v>128</v>
      </c>
      <c r="D7" s="57"/>
      <c r="E7" s="57"/>
      <c r="F7" s="58"/>
      <c r="G7" s="58"/>
      <c r="H7" s="58"/>
      <c r="I7" s="59"/>
    </row>
    <row r="8" spans="2:9" x14ac:dyDescent="0.25">
      <c r="B8" s="56" t="s">
        <v>74</v>
      </c>
      <c r="C8" s="57" t="s">
        <v>113</v>
      </c>
      <c r="D8" s="57"/>
      <c r="E8" s="57"/>
      <c r="F8" s="58"/>
      <c r="G8" s="58"/>
      <c r="H8" s="58"/>
      <c r="I8" s="59"/>
    </row>
    <row r="9" spans="2:9" x14ac:dyDescent="0.25">
      <c r="B9" s="62" t="s">
        <v>125</v>
      </c>
      <c r="C9" s="102" t="s">
        <v>75</v>
      </c>
      <c r="D9" s="57"/>
      <c r="E9" s="57"/>
      <c r="F9" s="58"/>
      <c r="G9" s="58"/>
      <c r="H9" s="58"/>
      <c r="I9" s="59"/>
    </row>
    <row r="10" spans="2:9" ht="48.75" customHeight="1" x14ac:dyDescent="0.25">
      <c r="B10" s="61" t="s">
        <v>76</v>
      </c>
      <c r="C10" s="111" t="s">
        <v>77</v>
      </c>
      <c r="D10" s="111"/>
      <c r="E10" s="111"/>
      <c r="F10" s="111"/>
      <c r="G10" s="111"/>
      <c r="H10" s="111"/>
      <c r="I10" s="112"/>
    </row>
    <row r="11" spans="2:9" x14ac:dyDescent="0.25">
      <c r="B11" s="17"/>
      <c r="C11" s="17"/>
      <c r="D11" s="17"/>
      <c r="E11" s="17"/>
      <c r="F11" s="17"/>
      <c r="G11" s="17"/>
      <c r="H11" s="17"/>
      <c r="I11" s="17"/>
    </row>
    <row r="12" spans="2:9" x14ac:dyDescent="0.25">
      <c r="B12" s="113"/>
      <c r="C12" s="113"/>
      <c r="D12" s="113"/>
      <c r="E12" s="113"/>
      <c r="F12" s="113"/>
      <c r="G12" s="113"/>
      <c r="H12" s="113"/>
      <c r="I12" s="17"/>
    </row>
    <row r="13" spans="2:9" ht="70.5" customHeight="1" x14ac:dyDescent="0.25">
      <c r="B13" s="46" t="s">
        <v>78</v>
      </c>
      <c r="C13" s="114" t="s">
        <v>141</v>
      </c>
      <c r="D13" s="115"/>
      <c r="E13" s="115"/>
      <c r="F13" s="115"/>
      <c r="G13" s="115"/>
      <c r="H13" s="115"/>
      <c r="I13" s="116"/>
    </row>
    <row r="14" spans="2:9" ht="375.75" customHeight="1" x14ac:dyDescent="0.25">
      <c r="B14" s="47" t="s">
        <v>79</v>
      </c>
      <c r="C14" s="117" t="s">
        <v>138</v>
      </c>
      <c r="D14" s="118"/>
      <c r="E14" s="118"/>
      <c r="F14" s="118"/>
      <c r="G14" s="118"/>
      <c r="H14" s="118"/>
      <c r="I14" s="119"/>
    </row>
    <row r="15" spans="2:9" ht="63" customHeight="1" x14ac:dyDescent="0.25">
      <c r="B15" s="47" t="s">
        <v>80</v>
      </c>
      <c r="C15" s="117" t="s">
        <v>81</v>
      </c>
      <c r="D15" s="118"/>
      <c r="E15" s="118"/>
      <c r="F15" s="118"/>
      <c r="G15" s="118"/>
      <c r="H15" s="118"/>
      <c r="I15" s="119"/>
    </row>
    <row r="16" spans="2:9" ht="201" customHeight="1" x14ac:dyDescent="0.25">
      <c r="B16" s="51" t="s">
        <v>82</v>
      </c>
      <c r="C16" s="117" t="s">
        <v>142</v>
      </c>
      <c r="D16" s="118"/>
      <c r="E16" s="118"/>
      <c r="F16" s="118"/>
      <c r="G16" s="118"/>
      <c r="H16" s="118"/>
      <c r="I16" s="119"/>
    </row>
    <row r="17" spans="2:9" x14ac:dyDescent="0.25">
      <c r="B17" s="17"/>
      <c r="C17" s="17"/>
      <c r="D17" s="17"/>
      <c r="E17" s="17"/>
      <c r="F17" s="17"/>
      <c r="G17" s="17"/>
      <c r="H17" s="17"/>
      <c r="I17" s="17"/>
    </row>
    <row r="18" spans="2:9" x14ac:dyDescent="0.25">
      <c r="B18" s="17"/>
      <c r="C18" s="17"/>
      <c r="D18" s="17"/>
      <c r="E18" s="17"/>
      <c r="F18" s="17"/>
      <c r="G18" s="17"/>
      <c r="H18" s="17"/>
      <c r="I18" s="17"/>
    </row>
    <row r="19" spans="2:9" ht="18" x14ac:dyDescent="0.25">
      <c r="B19" s="120" t="s">
        <v>116</v>
      </c>
      <c r="C19" s="120"/>
      <c r="D19" s="120"/>
      <c r="E19" s="120"/>
      <c r="F19" s="120"/>
      <c r="G19" s="120"/>
      <c r="H19" s="120"/>
      <c r="I19" s="120"/>
    </row>
    <row r="20" spans="2:9" ht="18" x14ac:dyDescent="0.25">
      <c r="B20" s="50"/>
      <c r="C20" s="50"/>
      <c r="D20" s="50"/>
      <c r="E20" s="50"/>
      <c r="F20" s="50"/>
      <c r="G20" s="50"/>
      <c r="H20" s="50"/>
      <c r="I20" s="50"/>
    </row>
    <row r="21" spans="2:9" x14ac:dyDescent="0.25">
      <c r="B21" s="20" t="s">
        <v>10</v>
      </c>
      <c r="C21" s="21"/>
      <c r="D21" s="21"/>
      <c r="E21" s="21"/>
      <c r="F21" s="21"/>
      <c r="G21" s="21"/>
      <c r="H21" s="44" t="s">
        <v>83</v>
      </c>
      <c r="I21" s="22"/>
    </row>
    <row r="22" spans="2:9" x14ac:dyDescent="0.25">
      <c r="B22" s="23"/>
      <c r="C22" s="19"/>
      <c r="D22" s="19"/>
      <c r="E22" s="19"/>
      <c r="F22" s="19"/>
      <c r="G22" s="19"/>
      <c r="H22" s="19"/>
      <c r="I22" s="24"/>
    </row>
    <row r="23" spans="2:9" x14ac:dyDescent="0.25">
      <c r="B23" s="20" t="s">
        <v>84</v>
      </c>
      <c r="C23" s="38"/>
      <c r="D23" s="38"/>
      <c r="E23" s="38"/>
      <c r="F23" s="38"/>
      <c r="G23" s="38"/>
      <c r="H23" s="38"/>
      <c r="I23" s="22"/>
    </row>
    <row r="24" spans="2:9" x14ac:dyDescent="0.25">
      <c r="B24" s="23" t="s">
        <v>85</v>
      </c>
      <c r="C24" s="19"/>
      <c r="D24" s="19"/>
      <c r="E24" s="19"/>
      <c r="F24" s="42">
        <v>15</v>
      </c>
      <c r="G24" s="26" t="s">
        <v>86</v>
      </c>
      <c r="H24" s="26"/>
      <c r="I24" s="27"/>
    </row>
    <row r="25" spans="2:9" x14ac:dyDescent="0.25">
      <c r="B25" s="23"/>
      <c r="C25" s="19"/>
      <c r="D25" s="19"/>
      <c r="E25" s="19"/>
      <c r="F25" s="26"/>
      <c r="G25" s="26"/>
      <c r="H25" s="26"/>
      <c r="I25" s="27"/>
    </row>
    <row r="26" spans="2:9" x14ac:dyDescent="0.25">
      <c r="B26" s="23" t="s">
        <v>87</v>
      </c>
      <c r="C26" s="42">
        <v>0</v>
      </c>
      <c r="D26" s="19" t="s">
        <v>88</v>
      </c>
      <c r="E26" s="19" t="s">
        <v>86</v>
      </c>
      <c r="F26" s="28">
        <v>-1</v>
      </c>
      <c r="G26" s="29"/>
      <c r="H26" s="30">
        <f>C26*F26</f>
        <v>0</v>
      </c>
      <c r="I26" s="27"/>
    </row>
    <row r="27" spans="2:9" x14ac:dyDescent="0.25">
      <c r="B27" s="23" t="s">
        <v>89</v>
      </c>
      <c r="C27" s="26"/>
      <c r="D27" s="19"/>
      <c r="E27" s="19"/>
      <c r="F27" s="26"/>
      <c r="G27" s="29"/>
      <c r="H27" s="26"/>
      <c r="I27" s="27"/>
    </row>
    <row r="28" spans="2:9" x14ac:dyDescent="0.25">
      <c r="B28" s="23"/>
      <c r="C28" s="40"/>
      <c r="D28" s="40"/>
      <c r="E28" s="40"/>
      <c r="F28" s="122" t="s">
        <v>90</v>
      </c>
      <c r="G28" s="122"/>
      <c r="H28" s="122"/>
      <c r="I28" s="41"/>
    </row>
    <row r="29" spans="2:9" x14ac:dyDescent="0.25">
      <c r="B29" s="25" t="s">
        <v>15</v>
      </c>
      <c r="C29" s="26"/>
      <c r="D29" s="19"/>
      <c r="E29" s="19"/>
      <c r="F29" s="31"/>
      <c r="G29" s="31"/>
      <c r="H29" s="31"/>
      <c r="I29" s="32"/>
    </row>
    <row r="30" spans="2:9" x14ac:dyDescent="0.25">
      <c r="B30" s="23" t="s">
        <v>91</v>
      </c>
      <c r="C30" s="42">
        <v>50</v>
      </c>
      <c r="D30" s="19" t="s">
        <v>88</v>
      </c>
      <c r="E30" s="19" t="s">
        <v>92</v>
      </c>
      <c r="F30" s="43">
        <v>-2.5</v>
      </c>
      <c r="G30" s="19" t="s">
        <v>93</v>
      </c>
      <c r="H30" s="33">
        <f>C30*F30</f>
        <v>-125</v>
      </c>
      <c r="I30" s="32"/>
    </row>
    <row r="31" spans="2:9" x14ac:dyDescent="0.25">
      <c r="B31" s="23"/>
      <c r="C31" s="26"/>
      <c r="D31" s="19"/>
      <c r="E31" s="19"/>
      <c r="F31" s="31"/>
      <c r="G31" s="31"/>
      <c r="H31" s="31"/>
      <c r="I31" s="32"/>
    </row>
    <row r="32" spans="2:9" x14ac:dyDescent="0.25">
      <c r="B32" s="25" t="s">
        <v>22</v>
      </c>
      <c r="C32" s="26"/>
      <c r="D32" s="19"/>
      <c r="E32" s="19"/>
      <c r="F32" s="31"/>
      <c r="G32" s="31"/>
      <c r="H32" s="31"/>
      <c r="I32" s="32"/>
    </row>
    <row r="33" spans="2:9" x14ac:dyDescent="0.25">
      <c r="B33" s="23" t="s">
        <v>94</v>
      </c>
      <c r="C33" s="42">
        <v>1</v>
      </c>
      <c r="D33" s="19" t="s">
        <v>88</v>
      </c>
      <c r="E33" s="19" t="s">
        <v>95</v>
      </c>
      <c r="F33" s="122"/>
      <c r="G33" s="122"/>
      <c r="H33" s="122"/>
      <c r="I33" s="41"/>
    </row>
    <row r="34" spans="2:9" x14ac:dyDescent="0.25">
      <c r="B34" s="23"/>
      <c r="C34" s="29"/>
      <c r="D34" s="19"/>
      <c r="E34" s="19"/>
      <c r="F34" s="19"/>
      <c r="G34" s="19"/>
      <c r="H34" s="19"/>
      <c r="I34" s="24"/>
    </row>
    <row r="35" spans="2:9" x14ac:dyDescent="0.25">
      <c r="B35" s="23" t="s">
        <v>96</v>
      </c>
      <c r="C35" s="42">
        <v>200</v>
      </c>
      <c r="D35" s="19" t="s">
        <v>88</v>
      </c>
      <c r="E35" s="19" t="s">
        <v>92</v>
      </c>
      <c r="F35" s="43">
        <v>-5</v>
      </c>
      <c r="G35" s="33" t="s">
        <v>97</v>
      </c>
      <c r="H35" s="33">
        <f>(C35*F35)/$F$24</f>
        <v>-66.666666666666671</v>
      </c>
      <c r="I35" s="24"/>
    </row>
    <row r="36" spans="2:9" x14ac:dyDescent="0.25">
      <c r="B36" s="23"/>
      <c r="C36" s="29"/>
      <c r="D36" s="19"/>
      <c r="E36" s="19"/>
      <c r="F36" s="34"/>
      <c r="G36" s="33"/>
      <c r="H36" s="33"/>
      <c r="I36" s="24"/>
    </row>
    <row r="37" spans="2:9" x14ac:dyDescent="0.25">
      <c r="B37" s="23"/>
      <c r="C37" s="123" t="s">
        <v>90</v>
      </c>
      <c r="D37" s="123"/>
      <c r="E37" s="123"/>
      <c r="F37" s="123"/>
      <c r="G37" s="123"/>
      <c r="H37" s="123"/>
      <c r="I37" s="124"/>
    </row>
    <row r="38" spans="2:9" x14ac:dyDescent="0.25">
      <c r="B38" s="25" t="s">
        <v>28</v>
      </c>
      <c r="C38" s="123"/>
      <c r="D38" s="123"/>
      <c r="E38" s="123"/>
      <c r="F38" s="123"/>
      <c r="G38" s="123"/>
      <c r="H38" s="123"/>
      <c r="I38" s="124"/>
    </row>
    <row r="39" spans="2:9" x14ac:dyDescent="0.25">
      <c r="B39" s="23" t="s">
        <v>98</v>
      </c>
      <c r="C39" s="48">
        <v>225</v>
      </c>
      <c r="D39" s="39" t="s">
        <v>99</v>
      </c>
      <c r="E39" s="17"/>
      <c r="F39" s="43">
        <v>-1</v>
      </c>
      <c r="G39" s="19" t="s">
        <v>100</v>
      </c>
      <c r="H39" s="33">
        <f t="shared" ref="H39:H49" si="0">C39*F39/$F$24</f>
        <v>-15</v>
      </c>
      <c r="I39" s="27"/>
    </row>
    <row r="40" spans="2:9" x14ac:dyDescent="0.25">
      <c r="B40" s="23"/>
      <c r="C40" s="33"/>
      <c r="D40" s="39"/>
      <c r="E40" s="17"/>
      <c r="F40" s="26"/>
      <c r="G40" s="39"/>
      <c r="H40" s="33"/>
      <c r="I40" s="27"/>
    </row>
    <row r="41" spans="2:9" x14ac:dyDescent="0.25">
      <c r="B41" s="23" t="s">
        <v>101</v>
      </c>
      <c r="C41" s="49">
        <f>C39</f>
        <v>225</v>
      </c>
      <c r="D41" s="39" t="s">
        <v>99</v>
      </c>
      <c r="E41" s="17"/>
      <c r="F41" s="43">
        <v>0</v>
      </c>
      <c r="G41" s="19" t="s">
        <v>102</v>
      </c>
      <c r="H41" s="33">
        <f>C41*F41</f>
        <v>0</v>
      </c>
      <c r="I41" s="27"/>
    </row>
    <row r="42" spans="2:9" x14ac:dyDescent="0.25">
      <c r="B42" s="23"/>
      <c r="C42" s="49"/>
      <c r="D42" s="39"/>
      <c r="E42" s="17"/>
      <c r="F42" s="26"/>
      <c r="G42" s="39"/>
      <c r="H42" s="33"/>
      <c r="I42" s="27"/>
    </row>
    <row r="43" spans="2:9" x14ac:dyDescent="0.25">
      <c r="B43" s="23" t="s">
        <v>103</v>
      </c>
      <c r="C43" s="49">
        <f>C39</f>
        <v>225</v>
      </c>
      <c r="D43" s="39" t="s">
        <v>99</v>
      </c>
      <c r="E43" s="17"/>
      <c r="F43" s="43">
        <v>-2</v>
      </c>
      <c r="G43" s="19" t="s">
        <v>104</v>
      </c>
      <c r="H43" s="33">
        <f t="shared" si="0"/>
        <v>-30</v>
      </c>
      <c r="I43" s="27"/>
    </row>
    <row r="44" spans="2:9" x14ac:dyDescent="0.25">
      <c r="B44" s="23"/>
      <c r="C44" s="49"/>
      <c r="D44" s="39"/>
      <c r="E44" s="17"/>
      <c r="F44" s="26"/>
      <c r="G44" s="39"/>
      <c r="H44" s="33"/>
      <c r="I44" s="27"/>
    </row>
    <row r="45" spans="2:9" x14ac:dyDescent="0.25">
      <c r="B45" s="23" t="s">
        <v>105</v>
      </c>
      <c r="C45" s="49">
        <f>C39</f>
        <v>225</v>
      </c>
      <c r="D45" s="39" t="s">
        <v>99</v>
      </c>
      <c r="E45" s="17"/>
      <c r="F45" s="43">
        <v>-1</v>
      </c>
      <c r="G45" s="19" t="s">
        <v>104</v>
      </c>
      <c r="H45" s="33">
        <f t="shared" si="0"/>
        <v>-15</v>
      </c>
      <c r="I45" s="27"/>
    </row>
    <row r="46" spans="2:9" x14ac:dyDescent="0.25">
      <c r="B46" s="23"/>
      <c r="C46" s="49"/>
      <c r="D46" s="39"/>
      <c r="E46" s="17"/>
      <c r="F46" s="26"/>
      <c r="G46" s="39"/>
      <c r="H46" s="33"/>
      <c r="I46" s="27"/>
    </row>
    <row r="47" spans="2:9" x14ac:dyDescent="0.25">
      <c r="B47" s="23" t="s">
        <v>106</v>
      </c>
      <c r="C47" s="49">
        <f>C39</f>
        <v>225</v>
      </c>
      <c r="D47" s="39" t="s">
        <v>99</v>
      </c>
      <c r="E47" s="17"/>
      <c r="F47" s="43">
        <v>-4</v>
      </c>
      <c r="G47" s="19" t="s">
        <v>104</v>
      </c>
      <c r="H47" s="33">
        <f t="shared" si="0"/>
        <v>-60</v>
      </c>
      <c r="I47" s="27"/>
    </row>
    <row r="48" spans="2:9" x14ac:dyDescent="0.25">
      <c r="B48" s="23"/>
      <c r="C48" s="49"/>
      <c r="D48" s="39"/>
      <c r="E48" s="17"/>
      <c r="F48" s="26"/>
      <c r="G48" s="39"/>
      <c r="H48" s="33"/>
      <c r="I48" s="27"/>
    </row>
    <row r="49" spans="2:9" x14ac:dyDescent="0.25">
      <c r="B49" s="23" t="s">
        <v>107</v>
      </c>
      <c r="C49" s="49">
        <f>C39</f>
        <v>225</v>
      </c>
      <c r="D49" s="39" t="s">
        <v>99</v>
      </c>
      <c r="E49" s="17"/>
      <c r="F49" s="43">
        <v>-2</v>
      </c>
      <c r="G49" s="19" t="s">
        <v>104</v>
      </c>
      <c r="H49" s="33">
        <f t="shared" si="0"/>
        <v>-30</v>
      </c>
      <c r="I49" s="27"/>
    </row>
    <row r="50" spans="2:9" x14ac:dyDescent="0.25">
      <c r="B50" s="23"/>
      <c r="C50" s="26"/>
      <c r="D50" s="39"/>
      <c r="E50" s="39"/>
      <c r="F50" s="26"/>
      <c r="G50" s="26"/>
      <c r="H50" s="33"/>
      <c r="I50" s="27"/>
    </row>
    <row r="51" spans="2:9" x14ac:dyDescent="0.25">
      <c r="B51" s="23" t="s">
        <v>108</v>
      </c>
      <c r="C51" s="42">
        <v>300</v>
      </c>
      <c r="D51" s="121" t="s">
        <v>109</v>
      </c>
      <c r="E51" s="121"/>
      <c r="F51" s="43">
        <v>-1</v>
      </c>
      <c r="G51" s="33" t="s">
        <v>110</v>
      </c>
      <c r="H51" s="33">
        <f>C51*F51/$F$24</f>
        <v>-20</v>
      </c>
      <c r="I51" s="27"/>
    </row>
    <row r="52" spans="2:9" x14ac:dyDescent="0.25">
      <c r="B52" s="23"/>
      <c r="C52" s="26"/>
      <c r="D52" s="39"/>
      <c r="E52" s="39"/>
      <c r="F52" s="26"/>
      <c r="G52" s="26"/>
      <c r="H52" s="26"/>
      <c r="I52" s="27"/>
    </row>
    <row r="53" spans="2:9" x14ac:dyDescent="0.25">
      <c r="B53" s="23" t="s">
        <v>64</v>
      </c>
      <c r="C53" s="42">
        <v>500</v>
      </c>
      <c r="D53" s="121" t="s">
        <v>83</v>
      </c>
      <c r="E53" s="121"/>
      <c r="F53" s="43">
        <v>0</v>
      </c>
      <c r="G53" s="33" t="s">
        <v>110</v>
      </c>
      <c r="H53" s="33">
        <f>C53*F53</f>
        <v>0</v>
      </c>
      <c r="I53" s="27"/>
    </row>
    <row r="54" spans="2:9" x14ac:dyDescent="0.25">
      <c r="B54" s="23"/>
      <c r="C54" s="26"/>
      <c r="D54" s="39"/>
      <c r="E54" s="39"/>
      <c r="F54" s="26"/>
      <c r="G54" s="26"/>
      <c r="H54" s="26"/>
      <c r="I54" s="27"/>
    </row>
    <row r="55" spans="2:9" x14ac:dyDescent="0.25">
      <c r="B55" s="23" t="s">
        <v>111</v>
      </c>
      <c r="C55" s="42">
        <v>100</v>
      </c>
      <c r="D55" s="121" t="s">
        <v>83</v>
      </c>
      <c r="E55" s="121"/>
      <c r="F55" s="43">
        <v>-1</v>
      </c>
      <c r="G55" s="33" t="s">
        <v>110</v>
      </c>
      <c r="H55" s="33">
        <f>C55*F55</f>
        <v>-100</v>
      </c>
      <c r="I55" s="27"/>
    </row>
    <row r="56" spans="2:9" x14ac:dyDescent="0.25">
      <c r="B56" s="23"/>
      <c r="C56" s="19"/>
      <c r="D56" s="39"/>
      <c r="E56" s="39"/>
      <c r="F56" s="19"/>
      <c r="G56" s="19"/>
      <c r="H56" s="19"/>
      <c r="I56" s="24"/>
    </row>
    <row r="57" spans="2:9" x14ac:dyDescent="0.25">
      <c r="B57" s="23" t="s">
        <v>112</v>
      </c>
      <c r="C57" s="42">
        <v>100</v>
      </c>
      <c r="D57" s="121" t="s">
        <v>83</v>
      </c>
      <c r="E57" s="121"/>
      <c r="F57" s="43">
        <v>-1</v>
      </c>
      <c r="G57" s="33" t="s">
        <v>110</v>
      </c>
      <c r="H57" s="33">
        <f>C57*F57</f>
        <v>-100</v>
      </c>
      <c r="I57" s="24"/>
    </row>
    <row r="58" spans="2:9" x14ac:dyDescent="0.25">
      <c r="B58" s="35"/>
      <c r="C58" s="36"/>
      <c r="D58" s="36"/>
      <c r="E58" s="36"/>
      <c r="F58" s="103"/>
      <c r="G58" s="36"/>
      <c r="H58" s="103"/>
      <c r="I58" s="104"/>
    </row>
    <row r="59" spans="2:9" x14ac:dyDescent="0.25">
      <c r="B59" s="23"/>
      <c r="C59" s="19"/>
      <c r="D59" s="19"/>
      <c r="E59" s="19"/>
      <c r="F59" s="19"/>
      <c r="G59" s="19"/>
      <c r="H59" s="19"/>
      <c r="I59" s="24"/>
    </row>
    <row r="60" spans="2:9" x14ac:dyDescent="0.25">
      <c r="B60" s="25" t="s">
        <v>114</v>
      </c>
      <c r="C60" s="18"/>
      <c r="D60" s="18"/>
      <c r="E60" s="18"/>
      <c r="F60" s="18"/>
      <c r="G60" s="18"/>
      <c r="H60" s="45">
        <f>SUM(H39:H57,H35,H30,H26)</f>
        <v>-561.66666666666674</v>
      </c>
      <c r="I60" s="24"/>
    </row>
    <row r="61" spans="2:9" x14ac:dyDescent="0.25">
      <c r="B61" s="35"/>
      <c r="C61" s="36"/>
      <c r="D61" s="36"/>
      <c r="E61" s="36"/>
      <c r="F61" s="36"/>
      <c r="G61" s="36"/>
      <c r="H61" s="36"/>
      <c r="I61" s="37"/>
    </row>
    <row r="62" spans="2:9" x14ac:dyDescent="0.25">
      <c r="B62" s="23"/>
      <c r="C62" s="19"/>
      <c r="D62" s="19"/>
      <c r="E62" s="19"/>
      <c r="F62" s="19"/>
      <c r="G62" s="38"/>
      <c r="H62" s="19"/>
      <c r="I62" s="24"/>
    </row>
    <row r="63" spans="2:9" x14ac:dyDescent="0.25">
      <c r="B63" s="25" t="s">
        <v>118</v>
      </c>
      <c r="C63" s="64">
        <v>20</v>
      </c>
      <c r="D63" s="19" t="s">
        <v>117</v>
      </c>
      <c r="E63" s="18"/>
      <c r="F63" s="18"/>
      <c r="G63" s="18"/>
      <c r="H63" s="45"/>
      <c r="I63" s="24"/>
    </row>
    <row r="64" spans="2:9" x14ac:dyDescent="0.25">
      <c r="B64" s="35"/>
      <c r="C64" s="36"/>
      <c r="D64" s="36"/>
      <c r="E64" s="36"/>
      <c r="F64" s="36"/>
      <c r="G64" s="36"/>
      <c r="H64" s="36"/>
      <c r="I64" s="37"/>
    </row>
    <row r="65" spans="2:9" x14ac:dyDescent="0.25">
      <c r="B65" s="23"/>
      <c r="C65" s="19"/>
      <c r="D65" s="19"/>
      <c r="E65" s="19"/>
      <c r="F65" s="19"/>
      <c r="G65" s="38"/>
      <c r="H65" s="19"/>
      <c r="I65" s="24"/>
    </row>
    <row r="66" spans="2:9" x14ac:dyDescent="0.25">
      <c r="B66" s="25" t="s">
        <v>115</v>
      </c>
      <c r="C66" s="18"/>
      <c r="D66" s="18"/>
      <c r="E66" s="18"/>
      <c r="F66" s="18"/>
      <c r="G66" s="18"/>
      <c r="H66" s="63">
        <v>1.25</v>
      </c>
      <c r="I66" s="24"/>
    </row>
    <row r="67" spans="2:9" x14ac:dyDescent="0.25">
      <c r="B67" s="35"/>
      <c r="C67" s="36"/>
      <c r="D67" s="36"/>
      <c r="E67" s="36"/>
      <c r="F67" s="36"/>
      <c r="G67" s="36"/>
      <c r="H67" s="36"/>
      <c r="I67" s="37"/>
    </row>
  </sheetData>
  <mergeCells count="16">
    <mergeCell ref="D55:E55"/>
    <mergeCell ref="D57:E57"/>
    <mergeCell ref="C38:I38"/>
    <mergeCell ref="C37:I37"/>
    <mergeCell ref="F33:H33"/>
    <mergeCell ref="C15:I15"/>
    <mergeCell ref="C16:I16"/>
    <mergeCell ref="B19:I19"/>
    <mergeCell ref="D51:E51"/>
    <mergeCell ref="D53:E53"/>
    <mergeCell ref="F28:H28"/>
    <mergeCell ref="C6:I6"/>
    <mergeCell ref="C10:I10"/>
    <mergeCell ref="B12:H12"/>
    <mergeCell ref="C13:I13"/>
    <mergeCell ref="C14:I14"/>
  </mergeCells>
  <dataValidations count="16">
    <dataValidation allowBlank="1" showInputMessage="1" showErrorMessage="1" prompt="Angiv forventet mængde (hkg) og pris (kr. pr. hkg) på afgrøde der bruges til at &quot;skylle&quot; lager/transportanlæg. _x000a__x000a_Husk negativt fortegn på mængden. " sqref="C35 F35" xr:uid="{CBB341C9-4ECF-49EF-9F7D-B2CDB7BFD4E0}"/>
    <dataValidation allowBlank="1" showInputMessage="1" showErrorMessage="1" prompt="Angiv eventuel merpris på udsæd af afgrøden til konsum ifht. udsædsprisen til foder." sqref="C33" xr:uid="{1C9CDF54-89AA-4E25-A245-CD3332987DE3}"/>
    <dataValidation allowBlank="1" showInputMessage="1" showErrorMessage="1" prompt="Angiv forventet frarenset mængde afgrøde (hkg pr. ha) og forventet prisreduktion (kr. pr. hkg). _x000a__x000a_Husk negativt fortegn på mængden." sqref="C30 F30" xr:uid="{28511265-8C02-4B92-B54E-CBAD3B9DB99F}"/>
    <dataValidation allowBlank="1" showInputMessage="1" showErrorMessage="1" prompt="Angiv eventuelle omkostninger som valg afgrøde til konsum pålægger markbruget (f.eks. krav om kornfri forfrugt ved dyrkning af glutenfri havre eller andre sædskiftemæssige begrænsninger)." sqref="C26" xr:uid="{F26167B8-C50C-491E-82A9-0ADB4FC9C063}"/>
    <dataValidation allowBlank="1" showInputMessage="1" showErrorMessage="1" prompt="Angiv det samlede antal ha med afgrøden._x000a_" sqref="F24" xr:uid="{7237F146-8C08-4BBD-9907-4C5F96AC4785}"/>
    <dataValidation allowBlank="1" showInputMessage="1" showErrorMessage="1" prompt="Angiv eventuelle øvrige ekstraomkostninger ved dyrkning af afgrøde til konsum, kr. pr. ha._x000a_" sqref="C57:C58" xr:uid="{F0D3953B-27A3-4DBE-8210-F5FA5E0D3683}"/>
    <dataValidation allowBlank="1" showInputMessage="1" showErrorMessage="1" prompt="Angiv forventet meromkostning til ekstra skånsomhed ved håndtering af konsumafgrøde, kr. pr. ha." sqref="C55" xr:uid="{BDB8EABC-0544-47DC-9700-C5451CB3BBAD}"/>
    <dataValidation allowBlank="1" showInputMessage="1" showErrorMessage="1" prompt="Angiv forventet omkostning til eventuel ekstra skadedyrssikring. " sqref="C51" xr:uid="{2F6F2FB0-61F3-447B-8CE0-EB23AC57AFE4}"/>
    <dataValidation allowBlank="1" showInputMessage="1" showErrorMessage="1" prompt="Angiv gennemsnitlig lønomkostning i forbindelse med håndtering af afgrøde til konsum, kr. pr. time" sqref="C39" xr:uid="{6288A108-8423-4420-BF24-B39D84A1BFDF}"/>
    <dataValidation allowBlank="1" showInputMessage="1" showErrorMessage="1" prompt="Angiv det samlede antal timer til rengøring af indengårds transportanlæg inden høst af afgrøde til konsum, herunder for støv mv. af hensyn til renhed for gluten. _x000a__x000a_Timerne fordeles automatisk på det samlede antal ha med afgrøden._x000a__x000a_Husk negativt fortegn." sqref="F49" xr:uid="{C314142C-95AF-4BB7-8E7A-3B6A1B845393}"/>
    <dataValidation allowBlank="1" showInputMessage="1" showErrorMessage="1" prompt="Angiv det samlede antal timer til rengøring af siloer/lager inden høst af afgrøde til konsum, herunder for støv mv. af hensyn til renhed for gluten. _x000a__x000a_Timerne fordeles automatisk på det samlede antal ha med afgrøden._x000a__x000a_Husk negativt fortegn." sqref="F47" xr:uid="{1A01C0AA-909B-4A51-A639-123F03118996}"/>
    <dataValidation allowBlank="1" showInputMessage="1" showErrorMessage="1" prompt="Angiv det samlede antal timer til rengøring af vogne inden høst af afgrøde til konsum, herunder for støv mv. af hensyn til renhed for gluten. _x000a__x000a_Timerne fordeles automatisk på det samlede antal ha med afgrøden._x000a__x000a_Husk negativt fortegn." sqref="F45" xr:uid="{FC041C18-5AF0-4C59-8665-D7947129A037}"/>
    <dataValidation allowBlank="1" showInputMessage="1" showErrorMessage="1" prompt="Angiv det samlede antal timer til rengøring af mejetærsker inden høst af afgrøde til konsum, herunder for støv mv. af hensyn til renhed for gluten. _x000a__x000a_Timerne fordeles automatisk på det samlede antal ha med afgrøden._x000a__x000a_Husk negativt fortegn." sqref="F43" xr:uid="{C183B3B3-5EC4-4DD8-825C-53AC5A0FA034}"/>
    <dataValidation allowBlank="1" showInputMessage="1" showErrorMessage="1" prompt="Angiv antal timer pr. ha til eventuelt lugning. _x000a__x000a_Husk negativt fortegn._x000a_" sqref="F41" xr:uid="{95800EAE-3E2A-44BF-A76E-B6F66EB563FF}"/>
    <dataValidation allowBlank="1" showInputMessage="1" showErrorMessage="1" prompt="Angiv det samlede antal timer til rengøring af såmaskine inden såning af afgrøde til konsum, herunder for støv mv. af hensyn til renhed for gluten. _x000a__x000a_Timerne fordeles automatisk på det samlede antal ha med afgrøden._x000a__x000a_Husk negativt fortegn_x000a_" sqref="F39" xr:uid="{138DEAED-8553-4D00-A34A-7FBFB2D01321}"/>
    <dataValidation allowBlank="1" showInputMessage="1" showErrorMessage="1" prompt="Link til aktuel, relevant artikel på ICOEL" sqref="C9" xr:uid="{22E58F8A-5569-4AFC-ABDC-0D341A19DA82}"/>
  </dataValidations>
  <hyperlinks>
    <hyperlink ref="C9" r:id="rId1" xr:uid="{CF77FB4E-AF35-4FE8-A170-51F28B0B8C6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46"/>
  <sheetViews>
    <sheetView showGridLines="0" topLeftCell="A7" workbookViewId="0">
      <selection activeCell="I7" sqref="I7"/>
    </sheetView>
  </sheetViews>
  <sheetFormatPr defaultRowHeight="15" x14ac:dyDescent="0.25"/>
  <cols>
    <col min="1" max="1" width="6.42578125" customWidth="1"/>
    <col min="2" max="2" width="30" customWidth="1"/>
    <col min="6" max="6" width="11" customWidth="1"/>
    <col min="7" max="7" width="5" customWidth="1"/>
    <col min="8" max="8" width="6" customWidth="1"/>
    <col min="9" max="9" width="11" customWidth="1"/>
  </cols>
  <sheetData>
    <row r="2" spans="2:6" x14ac:dyDescent="0.25">
      <c r="B2" t="s">
        <v>0</v>
      </c>
    </row>
    <row r="3" spans="2:6" x14ac:dyDescent="0.25">
      <c r="B3" s="1" t="s">
        <v>1</v>
      </c>
      <c r="C3" s="1" t="s">
        <v>0</v>
      </c>
    </row>
    <row r="4" spans="2:6" x14ac:dyDescent="0.25">
      <c r="B4" s="1" t="s">
        <v>2</v>
      </c>
      <c r="C4" s="1" t="s">
        <v>3</v>
      </c>
    </row>
    <row r="5" spans="2:6" x14ac:dyDescent="0.25">
      <c r="B5" s="1" t="s">
        <v>4</v>
      </c>
      <c r="C5" s="1" t="s">
        <v>5</v>
      </c>
    </row>
    <row r="6" spans="2:6" x14ac:dyDescent="0.25">
      <c r="B6" s="1" t="s">
        <v>6</v>
      </c>
      <c r="C6" s="1" t="s">
        <v>7</v>
      </c>
    </row>
    <row r="7" spans="2:6" x14ac:dyDescent="0.25">
      <c r="B7" s="1" t="s">
        <v>8</v>
      </c>
      <c r="C7" s="1" t="s">
        <v>9</v>
      </c>
    </row>
    <row r="9" spans="2:6" x14ac:dyDescent="0.25">
      <c r="B9" s="8" t="s">
        <v>10</v>
      </c>
      <c r="C9" s="9" t="s">
        <v>11</v>
      </c>
      <c r="D9" s="9" t="s">
        <v>12</v>
      </c>
      <c r="E9" s="9" t="s">
        <v>13</v>
      </c>
      <c r="F9" s="9" t="s">
        <v>14</v>
      </c>
    </row>
    <row r="10" spans="2:6" x14ac:dyDescent="0.25">
      <c r="B10" s="10" t="s">
        <v>15</v>
      </c>
      <c r="C10" s="11"/>
      <c r="D10" s="3" t="s">
        <v>12</v>
      </c>
      <c r="E10" s="11"/>
      <c r="F10" s="11"/>
    </row>
    <row r="11" spans="2:6" x14ac:dyDescent="0.25">
      <c r="B11" s="2" t="s">
        <v>16</v>
      </c>
      <c r="C11" s="4">
        <v>5000</v>
      </c>
      <c r="D11" s="3" t="s">
        <v>17</v>
      </c>
      <c r="E11" s="6">
        <v>2.1</v>
      </c>
      <c r="F11" s="4">
        <f>C11*E11</f>
        <v>10500</v>
      </c>
    </row>
    <row r="12" spans="2:6" x14ac:dyDescent="0.25">
      <c r="B12" s="2" t="s">
        <v>18</v>
      </c>
      <c r="C12" s="4">
        <v>2400</v>
      </c>
      <c r="D12" s="3" t="s">
        <v>17</v>
      </c>
      <c r="E12" s="6">
        <v>0.85</v>
      </c>
      <c r="F12" s="4">
        <f>C12*E12</f>
        <v>2040</v>
      </c>
    </row>
    <row r="13" spans="2:6" x14ac:dyDescent="0.25">
      <c r="B13" s="2" t="s">
        <v>19</v>
      </c>
      <c r="C13" s="4"/>
      <c r="D13" s="3" t="s">
        <v>20</v>
      </c>
      <c r="E13" s="4"/>
      <c r="F13" s="4">
        <v>1200</v>
      </c>
    </row>
    <row r="14" spans="2:6" x14ac:dyDescent="0.25">
      <c r="B14" s="10" t="s">
        <v>21</v>
      </c>
      <c r="C14" s="11"/>
      <c r="D14" s="3" t="s">
        <v>12</v>
      </c>
      <c r="E14" s="11"/>
      <c r="F14" s="11">
        <f>SUM(F11:F13)</f>
        <v>13740</v>
      </c>
    </row>
    <row r="15" spans="2:6" x14ac:dyDescent="0.25">
      <c r="B15" s="2" t="s">
        <v>12</v>
      </c>
      <c r="C15" s="4"/>
      <c r="D15" s="3" t="s">
        <v>12</v>
      </c>
      <c r="E15" s="4"/>
      <c r="F15" s="4"/>
    </row>
    <row r="16" spans="2:6" x14ac:dyDescent="0.25">
      <c r="B16" s="10" t="s">
        <v>22</v>
      </c>
      <c r="C16" s="11"/>
      <c r="D16" s="3" t="s">
        <v>12</v>
      </c>
      <c r="E16" s="11"/>
      <c r="F16" s="11"/>
    </row>
    <row r="17" spans="2:6" x14ac:dyDescent="0.25">
      <c r="B17" s="2" t="s">
        <v>23</v>
      </c>
      <c r="C17" s="4">
        <v>-170</v>
      </c>
      <c r="D17" s="3" t="s">
        <v>17</v>
      </c>
      <c r="E17" s="6">
        <v>5</v>
      </c>
      <c r="F17" s="4">
        <f>C17*E17</f>
        <v>-850</v>
      </c>
    </row>
    <row r="18" spans="2:6" x14ac:dyDescent="0.25">
      <c r="B18" s="2" t="s">
        <v>24</v>
      </c>
      <c r="C18" s="4">
        <v>-20</v>
      </c>
      <c r="D18" s="3" t="s">
        <v>25</v>
      </c>
      <c r="E18" s="6"/>
      <c r="F18" s="4"/>
    </row>
    <row r="19" spans="2:6" x14ac:dyDescent="0.25">
      <c r="B19" s="10" t="s">
        <v>26</v>
      </c>
      <c r="C19" s="11"/>
      <c r="D19" s="3" t="s">
        <v>12</v>
      </c>
      <c r="E19" s="11"/>
      <c r="F19" s="11">
        <f>SUM(F16:F18)</f>
        <v>-850</v>
      </c>
    </row>
    <row r="20" spans="2:6" x14ac:dyDescent="0.25">
      <c r="B20" s="10" t="s">
        <v>27</v>
      </c>
      <c r="C20" s="11"/>
      <c r="D20" s="3" t="s">
        <v>12</v>
      </c>
      <c r="E20" s="11"/>
      <c r="F20" s="11">
        <f>SUM(F14,F19)</f>
        <v>12890</v>
      </c>
    </row>
    <row r="21" spans="2:6" x14ac:dyDescent="0.25">
      <c r="B21" s="2" t="s">
        <v>12</v>
      </c>
      <c r="C21" s="4"/>
      <c r="D21" s="3" t="s">
        <v>12</v>
      </c>
      <c r="E21" s="4"/>
      <c r="F21" s="4"/>
    </row>
    <row r="22" spans="2:6" x14ac:dyDescent="0.25">
      <c r="B22" s="10" t="s">
        <v>28</v>
      </c>
      <c r="C22" s="11"/>
      <c r="D22" s="3" t="s">
        <v>12</v>
      </c>
      <c r="E22" s="11"/>
      <c r="F22" s="11"/>
    </row>
    <row r="23" spans="2:6" x14ac:dyDescent="0.25">
      <c r="B23" s="2" t="s">
        <v>29</v>
      </c>
      <c r="C23" s="4">
        <v>-1</v>
      </c>
      <c r="D23" s="3" t="s">
        <v>12</v>
      </c>
      <c r="E23" s="4">
        <v>725</v>
      </c>
      <c r="F23" s="4">
        <f t="shared" ref="F23:F32" si="0">C23*E23</f>
        <v>-725</v>
      </c>
    </row>
    <row r="24" spans="2:6" x14ac:dyDescent="0.25">
      <c r="B24" s="2" t="s">
        <v>30</v>
      </c>
      <c r="C24" s="4">
        <v>-3</v>
      </c>
      <c r="D24" s="3" t="s">
        <v>12</v>
      </c>
      <c r="E24" s="4">
        <v>225</v>
      </c>
      <c r="F24" s="4">
        <f t="shared" si="0"/>
        <v>-675</v>
      </c>
    </row>
    <row r="25" spans="2:6" x14ac:dyDescent="0.25">
      <c r="B25" s="2" t="s">
        <v>31</v>
      </c>
      <c r="C25" s="4">
        <v>-20</v>
      </c>
      <c r="D25" s="3" t="s">
        <v>12</v>
      </c>
      <c r="E25" s="4">
        <v>20</v>
      </c>
      <c r="F25" s="4">
        <f t="shared" si="0"/>
        <v>-400</v>
      </c>
    </row>
    <row r="26" spans="2:6" x14ac:dyDescent="0.25">
      <c r="B26" s="2" t="s">
        <v>32</v>
      </c>
      <c r="C26" s="4">
        <v>-1</v>
      </c>
      <c r="D26" s="3" t="s">
        <v>12</v>
      </c>
      <c r="E26" s="4">
        <v>400</v>
      </c>
      <c r="F26" s="4">
        <f t="shared" si="0"/>
        <v>-400</v>
      </c>
    </row>
    <row r="27" spans="2:6" x14ac:dyDescent="0.25">
      <c r="B27" s="2" t="s">
        <v>33</v>
      </c>
      <c r="C27" s="4">
        <v>-1</v>
      </c>
      <c r="D27" s="3" t="s">
        <v>12</v>
      </c>
      <c r="E27" s="4">
        <v>140</v>
      </c>
      <c r="F27" s="4">
        <f t="shared" si="0"/>
        <v>-140</v>
      </c>
    </row>
    <row r="28" spans="2:6" x14ac:dyDescent="0.25">
      <c r="B28" s="2" t="s">
        <v>34</v>
      </c>
      <c r="C28" s="4">
        <v>-1</v>
      </c>
      <c r="D28" s="3" t="s">
        <v>12</v>
      </c>
      <c r="E28" s="4">
        <v>928</v>
      </c>
      <c r="F28" s="4">
        <f t="shared" si="0"/>
        <v>-928</v>
      </c>
    </row>
    <row r="29" spans="2:6" x14ac:dyDescent="0.25">
      <c r="B29" s="2" t="s">
        <v>35</v>
      </c>
      <c r="C29" s="4">
        <v>-1</v>
      </c>
      <c r="D29" s="3" t="s">
        <v>12</v>
      </c>
      <c r="E29" s="4">
        <v>422</v>
      </c>
      <c r="F29" s="4">
        <f t="shared" si="0"/>
        <v>-422</v>
      </c>
    </row>
    <row r="30" spans="2:6" x14ac:dyDescent="0.25">
      <c r="B30" s="2" t="s">
        <v>36</v>
      </c>
      <c r="C30" s="4">
        <v>-5000</v>
      </c>
      <c r="D30" s="3" t="s">
        <v>12</v>
      </c>
      <c r="E30" s="7">
        <v>0.115</v>
      </c>
      <c r="F30" s="4">
        <f t="shared" si="0"/>
        <v>-575</v>
      </c>
    </row>
    <row r="31" spans="2:6" x14ac:dyDescent="0.25">
      <c r="B31" s="2" t="s">
        <v>37</v>
      </c>
      <c r="C31" s="5">
        <v>-4.8</v>
      </c>
      <c r="D31" s="3" t="s">
        <v>12</v>
      </c>
      <c r="E31" s="4">
        <v>90</v>
      </c>
      <c r="F31" s="4">
        <f t="shared" si="0"/>
        <v>-432</v>
      </c>
    </row>
    <row r="32" spans="2:6" x14ac:dyDescent="0.25">
      <c r="B32" s="2" t="s">
        <v>38</v>
      </c>
      <c r="C32" s="4">
        <v>-1</v>
      </c>
      <c r="D32" s="3" t="s">
        <v>12</v>
      </c>
      <c r="E32" s="4">
        <v>236</v>
      </c>
      <c r="F32" s="4">
        <f t="shared" si="0"/>
        <v>-236</v>
      </c>
    </row>
    <row r="33" spans="2:6" x14ac:dyDescent="0.25">
      <c r="B33" s="2" t="s">
        <v>39</v>
      </c>
      <c r="C33" s="4"/>
      <c r="D33" s="3" t="s">
        <v>12</v>
      </c>
      <c r="E33" s="4"/>
      <c r="F33" s="4">
        <v>-750</v>
      </c>
    </row>
    <row r="34" spans="2:6" x14ac:dyDescent="0.25">
      <c r="B34" s="10" t="s">
        <v>40</v>
      </c>
      <c r="C34" s="11"/>
      <c r="D34" s="3" t="s">
        <v>12</v>
      </c>
      <c r="E34" s="11"/>
      <c r="F34" s="11">
        <f>SUM(F23:F33)</f>
        <v>-5683</v>
      </c>
    </row>
    <row r="35" spans="2:6" x14ac:dyDescent="0.25">
      <c r="B35" s="2" t="s">
        <v>41</v>
      </c>
      <c r="C35" s="4"/>
      <c r="D35" s="3" t="s">
        <v>12</v>
      </c>
      <c r="E35" s="4"/>
      <c r="F35" s="4">
        <f>SUM(F20,F34)</f>
        <v>7207</v>
      </c>
    </row>
    <row r="37" spans="2:6" x14ac:dyDescent="0.25">
      <c r="B37" s="1" t="s">
        <v>42</v>
      </c>
    </row>
    <row r="38" spans="2:6" x14ac:dyDescent="0.25">
      <c r="B38" s="1" t="s">
        <v>43</v>
      </c>
    </row>
    <row r="40" spans="2:6" x14ac:dyDescent="0.25">
      <c r="B40" s="1" t="s">
        <v>44</v>
      </c>
    </row>
    <row r="42" spans="2:6" x14ac:dyDescent="0.25">
      <c r="B42" s="1" t="s">
        <v>45</v>
      </c>
    </row>
    <row r="43" spans="2:6" x14ac:dyDescent="0.25">
      <c r="B43" s="1" t="s">
        <v>46</v>
      </c>
    </row>
    <row r="45" spans="2:6" x14ac:dyDescent="0.25">
      <c r="B45" s="1" t="s">
        <v>47</v>
      </c>
    </row>
    <row r="46" spans="2:6" x14ac:dyDescent="0.25">
      <c r="B46" s="1" t="s">
        <v>48</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6C462-DD1E-4776-B035-4BB1BD5E4FAC}">
  <dimension ref="B2:F43"/>
  <sheetViews>
    <sheetView showGridLines="0" workbookViewId="0"/>
  </sheetViews>
  <sheetFormatPr defaultRowHeight="15" x14ac:dyDescent="0.25"/>
  <cols>
    <col min="1" max="1" width="4.42578125" customWidth="1"/>
    <col min="2" max="2" width="30" customWidth="1"/>
    <col min="6" max="6" width="11" customWidth="1"/>
  </cols>
  <sheetData>
    <row r="2" spans="2:6" x14ac:dyDescent="0.25">
      <c r="B2" t="s">
        <v>49</v>
      </c>
    </row>
    <row r="3" spans="2:6" x14ac:dyDescent="0.25">
      <c r="B3" s="12" t="s">
        <v>1</v>
      </c>
      <c r="C3" s="12" t="s">
        <v>49</v>
      </c>
    </row>
    <row r="4" spans="2:6" x14ac:dyDescent="0.25">
      <c r="B4" s="12" t="s">
        <v>2</v>
      </c>
      <c r="C4" s="12" t="s">
        <v>3</v>
      </c>
    </row>
    <row r="5" spans="2:6" x14ac:dyDescent="0.25">
      <c r="B5" s="12" t="s">
        <v>4</v>
      </c>
      <c r="C5" s="12" t="s">
        <v>5</v>
      </c>
    </row>
    <row r="6" spans="2:6" x14ac:dyDescent="0.25">
      <c r="B6" s="12" t="s">
        <v>6</v>
      </c>
      <c r="C6" s="12" t="s">
        <v>7</v>
      </c>
    </row>
    <row r="7" spans="2:6" x14ac:dyDescent="0.25">
      <c r="B7" s="12" t="s">
        <v>8</v>
      </c>
      <c r="C7" s="12" t="s">
        <v>50</v>
      </c>
    </row>
    <row r="9" spans="2:6" x14ac:dyDescent="0.25">
      <c r="B9" s="8" t="s">
        <v>10</v>
      </c>
      <c r="C9" s="9" t="s">
        <v>11</v>
      </c>
      <c r="D9" s="9" t="s">
        <v>12</v>
      </c>
      <c r="E9" s="9" t="s">
        <v>13</v>
      </c>
      <c r="F9" s="9" t="s">
        <v>14</v>
      </c>
    </row>
    <row r="10" spans="2:6" x14ac:dyDescent="0.25">
      <c r="B10" s="10" t="s">
        <v>15</v>
      </c>
      <c r="C10" s="11"/>
      <c r="D10" s="13" t="s">
        <v>12</v>
      </c>
      <c r="E10" s="11"/>
      <c r="F10" s="11"/>
    </row>
    <row r="11" spans="2:6" x14ac:dyDescent="0.25">
      <c r="B11" s="14" t="s">
        <v>51</v>
      </c>
      <c r="C11" s="15">
        <v>3200</v>
      </c>
      <c r="D11" s="13" t="s">
        <v>17</v>
      </c>
      <c r="E11" s="16">
        <v>4</v>
      </c>
      <c r="F11" s="15">
        <f>C11*E11</f>
        <v>12800</v>
      </c>
    </row>
    <row r="12" spans="2:6" x14ac:dyDescent="0.25">
      <c r="B12" s="14" t="s">
        <v>19</v>
      </c>
      <c r="C12" s="15"/>
      <c r="D12" s="13" t="s">
        <v>20</v>
      </c>
      <c r="E12" s="15"/>
      <c r="F12" s="15">
        <v>1200</v>
      </c>
    </row>
    <row r="13" spans="2:6" x14ac:dyDescent="0.25">
      <c r="B13" s="10" t="s">
        <v>21</v>
      </c>
      <c r="C13" s="11"/>
      <c r="D13" s="13" t="s">
        <v>12</v>
      </c>
      <c r="E13" s="11"/>
      <c r="F13" s="11">
        <f>SUM(F11:F12)</f>
        <v>14000</v>
      </c>
    </row>
    <row r="14" spans="2:6" x14ac:dyDescent="0.25">
      <c r="B14" s="14" t="s">
        <v>12</v>
      </c>
      <c r="C14" s="15"/>
      <c r="D14" s="13" t="s">
        <v>12</v>
      </c>
      <c r="E14" s="15"/>
      <c r="F14" s="15"/>
    </row>
    <row r="15" spans="2:6" x14ac:dyDescent="0.25">
      <c r="B15" s="10" t="s">
        <v>22</v>
      </c>
      <c r="C15" s="11"/>
      <c r="D15" s="13" t="s">
        <v>12</v>
      </c>
      <c r="E15" s="11"/>
      <c r="F15" s="11"/>
    </row>
    <row r="16" spans="2:6" x14ac:dyDescent="0.25">
      <c r="B16" s="14" t="s">
        <v>23</v>
      </c>
      <c r="C16" s="15">
        <v>-260</v>
      </c>
      <c r="D16" s="13" t="s">
        <v>17</v>
      </c>
      <c r="E16" s="16">
        <v>6.5</v>
      </c>
      <c r="F16" s="15">
        <f>C16*E16</f>
        <v>-1690</v>
      </c>
    </row>
    <row r="17" spans="2:6" x14ac:dyDescent="0.25">
      <c r="B17" s="10" t="s">
        <v>26</v>
      </c>
      <c r="C17" s="11"/>
      <c r="D17" s="13" t="s">
        <v>12</v>
      </c>
      <c r="E17" s="11"/>
      <c r="F17" s="11">
        <f>SUM(F15:F16)</f>
        <v>-1690</v>
      </c>
    </row>
    <row r="18" spans="2:6" x14ac:dyDescent="0.25">
      <c r="B18" s="10" t="s">
        <v>27</v>
      </c>
      <c r="C18" s="11"/>
      <c r="D18" s="13" t="s">
        <v>12</v>
      </c>
      <c r="E18" s="11"/>
      <c r="F18" s="11">
        <f>SUM(F13,F17)</f>
        <v>12310</v>
      </c>
    </row>
    <row r="19" spans="2:6" x14ac:dyDescent="0.25">
      <c r="B19" s="14" t="s">
        <v>12</v>
      </c>
      <c r="C19" s="15"/>
      <c r="D19" s="13" t="s">
        <v>12</v>
      </c>
      <c r="E19" s="15"/>
      <c r="F19" s="15"/>
    </row>
    <row r="20" spans="2:6" x14ac:dyDescent="0.25">
      <c r="B20" s="10" t="s">
        <v>28</v>
      </c>
      <c r="C20" s="11"/>
      <c r="D20" s="13" t="s">
        <v>12</v>
      </c>
      <c r="E20" s="11"/>
      <c r="F20" s="11"/>
    </row>
    <row r="21" spans="2:6" x14ac:dyDescent="0.25">
      <c r="B21" s="14" t="s">
        <v>29</v>
      </c>
      <c r="C21" s="15">
        <v>-1</v>
      </c>
      <c r="D21" s="13" t="s">
        <v>12</v>
      </c>
      <c r="E21" s="15">
        <v>725</v>
      </c>
      <c r="F21" s="15">
        <f t="shared" ref="F21:F29" si="0">C21*E21</f>
        <v>-725</v>
      </c>
    </row>
    <row r="22" spans="2:6" x14ac:dyDescent="0.25">
      <c r="B22" s="14" t="s">
        <v>30</v>
      </c>
      <c r="C22" s="15">
        <v>-3</v>
      </c>
      <c r="D22" s="13" t="s">
        <v>12</v>
      </c>
      <c r="E22" s="15">
        <v>225</v>
      </c>
      <c r="F22" s="15">
        <f t="shared" si="0"/>
        <v>-675</v>
      </c>
    </row>
    <row r="23" spans="2:6" x14ac:dyDescent="0.25">
      <c r="B23" s="14" t="s">
        <v>32</v>
      </c>
      <c r="C23" s="15">
        <v>-1</v>
      </c>
      <c r="D23" s="13" t="s">
        <v>12</v>
      </c>
      <c r="E23" s="15">
        <v>400</v>
      </c>
      <c r="F23" s="15">
        <f t="shared" si="0"/>
        <v>-400</v>
      </c>
    </row>
    <row r="24" spans="2:6" x14ac:dyDescent="0.25">
      <c r="B24" s="14" t="s">
        <v>52</v>
      </c>
      <c r="C24" s="15">
        <v>-1</v>
      </c>
      <c r="D24" s="13" t="s">
        <v>12</v>
      </c>
      <c r="E24" s="15">
        <v>165</v>
      </c>
      <c r="F24" s="15">
        <f t="shared" si="0"/>
        <v>-165</v>
      </c>
    </row>
    <row r="25" spans="2:6" x14ac:dyDescent="0.25">
      <c r="B25" s="14" t="s">
        <v>53</v>
      </c>
      <c r="C25" s="15">
        <v>-1</v>
      </c>
      <c r="D25" s="13" t="s">
        <v>12</v>
      </c>
      <c r="E25" s="15">
        <v>425</v>
      </c>
      <c r="F25" s="15">
        <f t="shared" si="0"/>
        <v>-425</v>
      </c>
    </row>
    <row r="26" spans="2:6" x14ac:dyDescent="0.25">
      <c r="B26" s="14" t="s">
        <v>33</v>
      </c>
      <c r="C26" s="15">
        <v>-3</v>
      </c>
      <c r="D26" s="13" t="s">
        <v>12</v>
      </c>
      <c r="E26" s="15">
        <v>160</v>
      </c>
      <c r="F26" s="15">
        <f t="shared" si="0"/>
        <v>-480</v>
      </c>
    </row>
    <row r="27" spans="2:6" x14ac:dyDescent="0.25">
      <c r="B27" s="14" t="s">
        <v>34</v>
      </c>
      <c r="C27" s="15">
        <v>-1</v>
      </c>
      <c r="D27" s="13" t="s">
        <v>12</v>
      </c>
      <c r="E27" s="15">
        <v>1050</v>
      </c>
      <c r="F27" s="15">
        <f t="shared" si="0"/>
        <v>-1050</v>
      </c>
    </row>
    <row r="28" spans="2:6" x14ac:dyDescent="0.25">
      <c r="B28" s="14" t="s">
        <v>54</v>
      </c>
      <c r="C28" s="15">
        <v>-1</v>
      </c>
      <c r="D28" s="13" t="s">
        <v>12</v>
      </c>
      <c r="E28" s="15">
        <v>300</v>
      </c>
      <c r="F28" s="15">
        <f t="shared" si="0"/>
        <v>-300</v>
      </c>
    </row>
    <row r="29" spans="2:6" x14ac:dyDescent="0.25">
      <c r="B29" s="14" t="s">
        <v>55</v>
      </c>
      <c r="C29" s="15">
        <v>-3200</v>
      </c>
      <c r="D29" s="13" t="s">
        <v>12</v>
      </c>
      <c r="E29" s="16">
        <v>0.15</v>
      </c>
      <c r="F29" s="15">
        <f t="shared" si="0"/>
        <v>-480</v>
      </c>
    </row>
    <row r="30" spans="2:6" x14ac:dyDescent="0.25">
      <c r="B30" s="14" t="s">
        <v>39</v>
      </c>
      <c r="C30" s="15"/>
      <c r="D30" s="13" t="s">
        <v>12</v>
      </c>
      <c r="E30" s="15"/>
      <c r="F30" s="15">
        <v>-750</v>
      </c>
    </row>
    <row r="31" spans="2:6" x14ac:dyDescent="0.25">
      <c r="B31" s="10" t="s">
        <v>40</v>
      </c>
      <c r="C31" s="11"/>
      <c r="D31" s="13" t="s">
        <v>12</v>
      </c>
      <c r="E31" s="11"/>
      <c r="F31" s="11">
        <f>SUM(F21:F30)</f>
        <v>-5450</v>
      </c>
    </row>
    <row r="32" spans="2:6" x14ac:dyDescent="0.25">
      <c r="B32" s="14" t="s">
        <v>41</v>
      </c>
      <c r="C32" s="15"/>
      <c r="D32" s="13" t="s">
        <v>12</v>
      </c>
      <c r="E32" s="15"/>
      <c r="F32" s="15">
        <f>SUM(F18,F31)</f>
        <v>6860</v>
      </c>
    </row>
    <row r="34" spans="2:2" x14ac:dyDescent="0.25">
      <c r="B34" s="12" t="s">
        <v>56</v>
      </c>
    </row>
    <row r="35" spans="2:2" x14ac:dyDescent="0.25">
      <c r="B35" s="12" t="s">
        <v>57</v>
      </c>
    </row>
    <row r="37" spans="2:2" x14ac:dyDescent="0.25">
      <c r="B37" s="12" t="s">
        <v>44</v>
      </c>
    </row>
    <row r="39" spans="2:2" x14ac:dyDescent="0.25">
      <c r="B39" s="12" t="s">
        <v>45</v>
      </c>
    </row>
    <row r="40" spans="2:2" x14ac:dyDescent="0.25">
      <c r="B40" s="12" t="s">
        <v>46</v>
      </c>
    </row>
    <row r="42" spans="2:2" x14ac:dyDescent="0.25">
      <c r="B42" s="12" t="s">
        <v>47</v>
      </c>
    </row>
    <row r="43" spans="2:2" x14ac:dyDescent="0.25">
      <c r="B43" s="12" t="s">
        <v>48</v>
      </c>
    </row>
  </sheetData>
  <sheetProtection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6E0A7-3DD9-4998-A8AF-BBB30709D8B5}">
  <dimension ref="B2:F41"/>
  <sheetViews>
    <sheetView showGridLines="0" workbookViewId="0">
      <selection activeCell="L18" sqref="L18"/>
    </sheetView>
  </sheetViews>
  <sheetFormatPr defaultRowHeight="15" x14ac:dyDescent="0.25"/>
  <cols>
    <col min="1" max="1" width="4" customWidth="1"/>
    <col min="2" max="2" width="30" customWidth="1"/>
    <col min="6" max="6" width="11" customWidth="1"/>
  </cols>
  <sheetData>
    <row r="2" spans="2:6" x14ac:dyDescent="0.25">
      <c r="B2" t="s">
        <v>65</v>
      </c>
    </row>
    <row r="3" spans="2:6" x14ac:dyDescent="0.25">
      <c r="B3" s="12" t="s">
        <v>1</v>
      </c>
      <c r="C3" s="12" t="s">
        <v>65</v>
      </c>
    </row>
    <row r="4" spans="2:6" x14ac:dyDescent="0.25">
      <c r="B4" s="12" t="s">
        <v>2</v>
      </c>
      <c r="C4" s="12" t="s">
        <v>3</v>
      </c>
    </row>
    <row r="5" spans="2:6" x14ac:dyDescent="0.25">
      <c r="B5" s="12" t="s">
        <v>4</v>
      </c>
      <c r="C5" s="12" t="s">
        <v>5</v>
      </c>
    </row>
    <row r="6" spans="2:6" x14ac:dyDescent="0.25">
      <c r="B6" s="12" t="s">
        <v>6</v>
      </c>
      <c r="C6" s="12" t="s">
        <v>7</v>
      </c>
    </row>
    <row r="7" spans="2:6" x14ac:dyDescent="0.25">
      <c r="B7" s="12" t="s">
        <v>8</v>
      </c>
      <c r="C7" s="12" t="s">
        <v>50</v>
      </c>
    </row>
    <row r="9" spans="2:6" x14ac:dyDescent="0.25">
      <c r="B9" s="8" t="s">
        <v>10</v>
      </c>
      <c r="C9" s="9" t="s">
        <v>11</v>
      </c>
      <c r="D9" s="9" t="s">
        <v>12</v>
      </c>
      <c r="E9" s="9" t="s">
        <v>13</v>
      </c>
      <c r="F9" s="9" t="s">
        <v>14</v>
      </c>
    </row>
    <row r="10" spans="2:6" x14ac:dyDescent="0.25">
      <c r="B10" s="10" t="s">
        <v>15</v>
      </c>
      <c r="C10" s="11"/>
      <c r="D10" s="13" t="s">
        <v>12</v>
      </c>
      <c r="E10" s="11"/>
      <c r="F10" s="11"/>
    </row>
    <row r="11" spans="2:6" x14ac:dyDescent="0.25">
      <c r="B11" s="14" t="s">
        <v>65</v>
      </c>
      <c r="C11" s="15">
        <v>3700</v>
      </c>
      <c r="D11" s="13" t="s">
        <v>17</v>
      </c>
      <c r="E11" s="16">
        <v>4</v>
      </c>
      <c r="F11" s="15">
        <f>C11*E11</f>
        <v>14800</v>
      </c>
    </row>
    <row r="12" spans="2:6" x14ac:dyDescent="0.25">
      <c r="B12" s="14" t="s">
        <v>19</v>
      </c>
      <c r="C12" s="15"/>
      <c r="D12" s="13" t="s">
        <v>20</v>
      </c>
      <c r="E12" s="15"/>
      <c r="F12" s="15">
        <v>1200</v>
      </c>
    </row>
    <row r="13" spans="2:6" x14ac:dyDescent="0.25">
      <c r="B13" s="10" t="s">
        <v>21</v>
      </c>
      <c r="C13" s="11"/>
      <c r="D13" s="13" t="s">
        <v>12</v>
      </c>
      <c r="E13" s="11"/>
      <c r="F13" s="11">
        <f>SUM(F11:F12)</f>
        <v>16000</v>
      </c>
    </row>
    <row r="14" spans="2:6" x14ac:dyDescent="0.25">
      <c r="B14" s="14" t="s">
        <v>12</v>
      </c>
      <c r="C14" s="15"/>
      <c r="D14" s="13" t="s">
        <v>12</v>
      </c>
      <c r="E14" s="15"/>
      <c r="F14" s="15"/>
    </row>
    <row r="15" spans="2:6" x14ac:dyDescent="0.25">
      <c r="B15" s="10" t="s">
        <v>22</v>
      </c>
      <c r="C15" s="11"/>
      <c r="D15" s="13" t="s">
        <v>12</v>
      </c>
      <c r="E15" s="11"/>
      <c r="F15" s="11"/>
    </row>
    <row r="16" spans="2:6" x14ac:dyDescent="0.25">
      <c r="B16" s="14" t="s">
        <v>23</v>
      </c>
      <c r="C16" s="15">
        <v>-300</v>
      </c>
      <c r="D16" s="13" t="s">
        <v>17</v>
      </c>
      <c r="E16" s="16">
        <v>6.9</v>
      </c>
      <c r="F16" s="15">
        <f>C16*E16</f>
        <v>-2070</v>
      </c>
    </row>
    <row r="17" spans="2:6" x14ac:dyDescent="0.25">
      <c r="B17" s="10" t="s">
        <v>26</v>
      </c>
      <c r="C17" s="11"/>
      <c r="D17" s="13" t="s">
        <v>12</v>
      </c>
      <c r="E17" s="11"/>
      <c r="F17" s="11">
        <f>SUM(F15:F16)</f>
        <v>-2070</v>
      </c>
    </row>
    <row r="18" spans="2:6" x14ac:dyDescent="0.25">
      <c r="B18" s="10" t="s">
        <v>27</v>
      </c>
      <c r="C18" s="11"/>
      <c r="D18" s="13" t="s">
        <v>12</v>
      </c>
      <c r="E18" s="11"/>
      <c r="F18" s="11">
        <f>SUM(F13,F17)</f>
        <v>13930</v>
      </c>
    </row>
    <row r="19" spans="2:6" x14ac:dyDescent="0.25">
      <c r="B19" s="14" t="s">
        <v>12</v>
      </c>
      <c r="C19" s="15"/>
      <c r="D19" s="13" t="s">
        <v>12</v>
      </c>
      <c r="E19" s="15"/>
      <c r="F19" s="15"/>
    </row>
    <row r="20" spans="2:6" x14ac:dyDescent="0.25">
      <c r="B20" s="10" t="s">
        <v>28</v>
      </c>
      <c r="C20" s="11"/>
      <c r="D20" s="13" t="s">
        <v>12</v>
      </c>
      <c r="E20" s="11"/>
      <c r="F20" s="11"/>
    </row>
    <row r="21" spans="2:6" x14ac:dyDescent="0.25">
      <c r="B21" s="14" t="s">
        <v>29</v>
      </c>
      <c r="C21" s="15">
        <v>-1</v>
      </c>
      <c r="D21" s="13" t="s">
        <v>12</v>
      </c>
      <c r="E21" s="15">
        <v>725</v>
      </c>
      <c r="F21" s="15">
        <f t="shared" ref="F21:F27" si="0">C21*E21</f>
        <v>-725</v>
      </c>
    </row>
    <row r="22" spans="2:6" x14ac:dyDescent="0.25">
      <c r="B22" s="14" t="s">
        <v>30</v>
      </c>
      <c r="C22" s="15">
        <v>-3</v>
      </c>
      <c r="D22" s="13" t="s">
        <v>12</v>
      </c>
      <c r="E22" s="15">
        <v>225</v>
      </c>
      <c r="F22" s="15">
        <f t="shared" si="0"/>
        <v>-675</v>
      </c>
    </row>
    <row r="23" spans="2:6" x14ac:dyDescent="0.25">
      <c r="B23" s="14" t="s">
        <v>32</v>
      </c>
      <c r="C23" s="15">
        <v>-1</v>
      </c>
      <c r="D23" s="13" t="s">
        <v>12</v>
      </c>
      <c r="E23" s="15">
        <v>400</v>
      </c>
      <c r="F23" s="15">
        <f t="shared" si="0"/>
        <v>-400</v>
      </c>
    </row>
    <row r="24" spans="2:6" x14ac:dyDescent="0.25">
      <c r="B24" s="14" t="s">
        <v>66</v>
      </c>
      <c r="C24" s="15">
        <v>-3</v>
      </c>
      <c r="D24" s="13" t="s">
        <v>12</v>
      </c>
      <c r="E24" s="15">
        <v>160</v>
      </c>
      <c r="F24" s="15">
        <f t="shared" si="0"/>
        <v>-480</v>
      </c>
    </row>
    <row r="25" spans="2:6" x14ac:dyDescent="0.25">
      <c r="B25" s="14" t="s">
        <v>34</v>
      </c>
      <c r="C25" s="15">
        <v>-1</v>
      </c>
      <c r="D25" s="13" t="s">
        <v>12</v>
      </c>
      <c r="E25" s="15">
        <v>1173</v>
      </c>
      <c r="F25" s="15">
        <f t="shared" si="0"/>
        <v>-1173</v>
      </c>
    </row>
    <row r="26" spans="2:6" x14ac:dyDescent="0.25">
      <c r="B26" s="14" t="s">
        <v>67</v>
      </c>
      <c r="C26" s="15">
        <v>-1</v>
      </c>
      <c r="D26" s="13" t="s">
        <v>12</v>
      </c>
      <c r="E26" s="15">
        <v>335</v>
      </c>
      <c r="F26" s="15">
        <f t="shared" si="0"/>
        <v>-335</v>
      </c>
    </row>
    <row r="27" spans="2:6" x14ac:dyDescent="0.25">
      <c r="B27" s="14" t="s">
        <v>62</v>
      </c>
      <c r="C27" s="15">
        <v>-3700</v>
      </c>
      <c r="D27" s="13" t="s">
        <v>12</v>
      </c>
      <c r="E27" s="16">
        <v>0.15</v>
      </c>
      <c r="F27" s="15">
        <f t="shared" si="0"/>
        <v>-555</v>
      </c>
    </row>
    <row r="28" spans="2:6" x14ac:dyDescent="0.25">
      <c r="B28" s="14" t="s">
        <v>39</v>
      </c>
      <c r="C28" s="15"/>
      <c r="D28" s="13" t="s">
        <v>12</v>
      </c>
      <c r="E28" s="15"/>
      <c r="F28" s="15">
        <v>-750</v>
      </c>
    </row>
    <row r="29" spans="2:6" x14ac:dyDescent="0.25">
      <c r="B29" s="10" t="s">
        <v>40</v>
      </c>
      <c r="C29" s="11"/>
      <c r="D29" s="13" t="s">
        <v>12</v>
      </c>
      <c r="E29" s="11"/>
      <c r="F29" s="11">
        <f>SUM(F21:F28)</f>
        <v>-5093</v>
      </c>
    </row>
    <row r="30" spans="2:6" x14ac:dyDescent="0.25">
      <c r="B30" s="14" t="s">
        <v>41</v>
      </c>
      <c r="C30" s="15"/>
      <c r="D30" s="13" t="s">
        <v>12</v>
      </c>
      <c r="E30" s="15"/>
      <c r="F30" s="15">
        <f>SUM(F18,F29)</f>
        <v>8837</v>
      </c>
    </row>
    <row r="32" spans="2:6" x14ac:dyDescent="0.25">
      <c r="B32" s="12" t="s">
        <v>68</v>
      </c>
    </row>
    <row r="33" spans="2:2" x14ac:dyDescent="0.25">
      <c r="B33" s="12" t="s">
        <v>57</v>
      </c>
    </row>
    <row r="35" spans="2:2" x14ac:dyDescent="0.25">
      <c r="B35" s="12" t="s">
        <v>44</v>
      </c>
    </row>
    <row r="37" spans="2:2" x14ac:dyDescent="0.25">
      <c r="B37" s="12" t="s">
        <v>45</v>
      </c>
    </row>
    <row r="38" spans="2:2" x14ac:dyDescent="0.25">
      <c r="B38" s="12" t="s">
        <v>46</v>
      </c>
    </row>
    <row r="40" spans="2:2" x14ac:dyDescent="0.25">
      <c r="B40" s="12" t="s">
        <v>47</v>
      </c>
    </row>
    <row r="41" spans="2:2" x14ac:dyDescent="0.25">
      <c r="B41" s="12" t="s">
        <v>48</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E4DB-27D2-4823-9F1D-69E39796E4F2}">
  <dimension ref="B2:F42"/>
  <sheetViews>
    <sheetView workbookViewId="0">
      <selection activeCell="J29" sqref="J29"/>
    </sheetView>
  </sheetViews>
  <sheetFormatPr defaultRowHeight="15" x14ac:dyDescent="0.25"/>
  <cols>
    <col min="2" max="2" width="30" customWidth="1"/>
    <col min="6" max="6" width="11" customWidth="1"/>
  </cols>
  <sheetData>
    <row r="2" spans="2:6" x14ac:dyDescent="0.25">
      <c r="B2" t="s">
        <v>119</v>
      </c>
    </row>
    <row r="3" spans="2:6" x14ac:dyDescent="0.25">
      <c r="B3" s="12" t="s">
        <v>1</v>
      </c>
      <c r="C3" s="12" t="s">
        <v>119</v>
      </c>
    </row>
    <row r="4" spans="2:6" x14ac:dyDescent="0.25">
      <c r="B4" s="12" t="s">
        <v>2</v>
      </c>
      <c r="C4" s="12" t="s">
        <v>3</v>
      </c>
    </row>
    <row r="5" spans="2:6" x14ac:dyDescent="0.25">
      <c r="B5" s="12" t="s">
        <v>4</v>
      </c>
      <c r="C5" s="12" t="s">
        <v>5</v>
      </c>
    </row>
    <row r="6" spans="2:6" x14ac:dyDescent="0.25">
      <c r="B6" s="12" t="s">
        <v>6</v>
      </c>
      <c r="C6" s="12" t="s">
        <v>120</v>
      </c>
    </row>
    <row r="7" spans="2:6" x14ac:dyDescent="0.25">
      <c r="B7" s="12" t="s">
        <v>8</v>
      </c>
      <c r="C7" s="12" t="s">
        <v>50</v>
      </c>
    </row>
    <row r="9" spans="2:6" x14ac:dyDescent="0.25">
      <c r="B9" s="8" t="s">
        <v>10</v>
      </c>
      <c r="C9" s="9" t="s">
        <v>11</v>
      </c>
      <c r="D9" s="9" t="s">
        <v>12</v>
      </c>
      <c r="E9" s="9" t="s">
        <v>13</v>
      </c>
      <c r="F9" s="9" t="s">
        <v>14</v>
      </c>
    </row>
    <row r="10" spans="2:6" x14ac:dyDescent="0.25">
      <c r="B10" s="10" t="s">
        <v>15</v>
      </c>
      <c r="C10" s="11"/>
      <c r="D10" s="13" t="s">
        <v>12</v>
      </c>
      <c r="E10" s="11"/>
      <c r="F10" s="11"/>
    </row>
    <row r="11" spans="2:6" x14ac:dyDescent="0.25">
      <c r="B11" s="14" t="s">
        <v>121</v>
      </c>
      <c r="C11" s="15">
        <v>2300</v>
      </c>
      <c r="D11" s="13" t="s">
        <v>17</v>
      </c>
      <c r="E11" s="16">
        <v>5.5</v>
      </c>
      <c r="F11" s="15">
        <f>C11*E11</f>
        <v>12650</v>
      </c>
    </row>
    <row r="12" spans="2:6" x14ac:dyDescent="0.25">
      <c r="B12" s="14" t="s">
        <v>19</v>
      </c>
      <c r="C12" s="15"/>
      <c r="D12" s="13" t="s">
        <v>20</v>
      </c>
      <c r="E12" s="15"/>
      <c r="F12" s="15">
        <v>1200</v>
      </c>
    </row>
    <row r="13" spans="2:6" x14ac:dyDescent="0.25">
      <c r="B13" s="10" t="s">
        <v>21</v>
      </c>
      <c r="C13" s="11"/>
      <c r="D13" s="13" t="s">
        <v>12</v>
      </c>
      <c r="E13" s="11"/>
      <c r="F13" s="11">
        <f>SUM(F11:F12)</f>
        <v>13850</v>
      </c>
    </row>
    <row r="14" spans="2:6" x14ac:dyDescent="0.25">
      <c r="B14" s="14" t="s">
        <v>12</v>
      </c>
      <c r="C14" s="15"/>
      <c r="D14" s="13" t="s">
        <v>12</v>
      </c>
      <c r="E14" s="15"/>
      <c r="F14" s="15"/>
    </row>
    <row r="15" spans="2:6" x14ac:dyDescent="0.25">
      <c r="B15" s="10" t="s">
        <v>22</v>
      </c>
      <c r="C15" s="11"/>
      <c r="D15" s="13" t="s">
        <v>12</v>
      </c>
      <c r="E15" s="11"/>
      <c r="F15" s="11"/>
    </row>
    <row r="16" spans="2:6" x14ac:dyDescent="0.25">
      <c r="B16" s="14" t="s">
        <v>23</v>
      </c>
      <c r="C16" s="15">
        <v>-180</v>
      </c>
      <c r="D16" s="13" t="s">
        <v>17</v>
      </c>
      <c r="E16" s="16">
        <v>8</v>
      </c>
      <c r="F16" s="15">
        <f>C16*E16</f>
        <v>-1440</v>
      </c>
    </row>
    <row r="17" spans="2:6" x14ac:dyDescent="0.25">
      <c r="B17" s="10" t="s">
        <v>26</v>
      </c>
      <c r="C17" s="11"/>
      <c r="D17" s="13" t="s">
        <v>12</v>
      </c>
      <c r="E17" s="11"/>
      <c r="F17" s="11">
        <f>SUM(F15:F16)</f>
        <v>-1440</v>
      </c>
    </row>
    <row r="18" spans="2:6" x14ac:dyDescent="0.25">
      <c r="B18" s="10" t="s">
        <v>27</v>
      </c>
      <c r="C18" s="11"/>
      <c r="D18" s="13" t="s">
        <v>12</v>
      </c>
      <c r="E18" s="11"/>
      <c r="F18" s="11">
        <f>SUM(F13,F17)</f>
        <v>12410</v>
      </c>
    </row>
    <row r="19" spans="2:6" x14ac:dyDescent="0.25">
      <c r="B19" s="14" t="s">
        <v>12</v>
      </c>
      <c r="C19" s="15"/>
      <c r="D19" s="13" t="s">
        <v>12</v>
      </c>
      <c r="E19" s="15"/>
      <c r="F19" s="15"/>
    </row>
    <row r="20" spans="2:6" x14ac:dyDescent="0.25">
      <c r="B20" s="10" t="s">
        <v>28</v>
      </c>
      <c r="C20" s="11"/>
      <c r="D20" s="13" t="s">
        <v>12</v>
      </c>
      <c r="E20" s="11"/>
      <c r="F20" s="11"/>
    </row>
    <row r="21" spans="2:6" x14ac:dyDescent="0.25">
      <c r="B21" s="14" t="s">
        <v>29</v>
      </c>
      <c r="C21" s="15">
        <v>-1</v>
      </c>
      <c r="D21" s="13" t="s">
        <v>12</v>
      </c>
      <c r="E21" s="15">
        <v>607.5</v>
      </c>
      <c r="F21" s="15">
        <f t="shared" ref="F21:F28" si="0">C21*E21</f>
        <v>-607.5</v>
      </c>
    </row>
    <row r="22" spans="2:6" x14ac:dyDescent="0.25">
      <c r="B22" s="14" t="s">
        <v>30</v>
      </c>
      <c r="C22" s="15">
        <v>-3</v>
      </c>
      <c r="D22" s="13" t="s">
        <v>12</v>
      </c>
      <c r="E22" s="15">
        <v>203</v>
      </c>
      <c r="F22" s="15">
        <f t="shared" si="0"/>
        <v>-609</v>
      </c>
    </row>
    <row r="23" spans="2:6" x14ac:dyDescent="0.25">
      <c r="B23" s="14" t="s">
        <v>32</v>
      </c>
      <c r="C23" s="15">
        <v>-1</v>
      </c>
      <c r="D23" s="13" t="s">
        <v>12</v>
      </c>
      <c r="E23" s="15">
        <v>400</v>
      </c>
      <c r="F23" s="15">
        <f t="shared" si="0"/>
        <v>-400</v>
      </c>
    </row>
    <row r="24" spans="2:6" x14ac:dyDescent="0.25">
      <c r="B24" s="14" t="s">
        <v>52</v>
      </c>
      <c r="C24" s="15">
        <v>-1</v>
      </c>
      <c r="D24" s="13" t="s">
        <v>12</v>
      </c>
      <c r="E24" s="15">
        <v>175</v>
      </c>
      <c r="F24" s="15">
        <f t="shared" si="0"/>
        <v>-175</v>
      </c>
    </row>
    <row r="25" spans="2:6" x14ac:dyDescent="0.25">
      <c r="B25" s="14" t="s">
        <v>33</v>
      </c>
      <c r="C25" s="15">
        <v>-3</v>
      </c>
      <c r="D25" s="13" t="s">
        <v>12</v>
      </c>
      <c r="E25" s="15">
        <v>160</v>
      </c>
      <c r="F25" s="15">
        <f t="shared" si="0"/>
        <v>-480</v>
      </c>
    </row>
    <row r="26" spans="2:6" x14ac:dyDescent="0.25">
      <c r="B26" s="14" t="s">
        <v>34</v>
      </c>
      <c r="C26" s="15">
        <v>-1</v>
      </c>
      <c r="D26" s="13" t="s">
        <v>12</v>
      </c>
      <c r="E26" s="15">
        <v>963</v>
      </c>
      <c r="F26" s="15">
        <f t="shared" si="0"/>
        <v>-963</v>
      </c>
    </row>
    <row r="27" spans="2:6" x14ac:dyDescent="0.25">
      <c r="B27" s="14" t="s">
        <v>122</v>
      </c>
      <c r="C27" s="15">
        <v>-1</v>
      </c>
      <c r="D27" s="13" t="s">
        <v>12</v>
      </c>
      <c r="E27" s="15">
        <v>325</v>
      </c>
      <c r="F27" s="15">
        <f t="shared" si="0"/>
        <v>-325</v>
      </c>
    </row>
    <row r="28" spans="2:6" x14ac:dyDescent="0.25">
      <c r="B28" s="14" t="s">
        <v>62</v>
      </c>
      <c r="C28" s="15">
        <v>-2300</v>
      </c>
      <c r="D28" s="13" t="s">
        <v>12</v>
      </c>
      <c r="E28" s="16">
        <v>0.14499999999999999</v>
      </c>
      <c r="F28" s="15">
        <f t="shared" si="0"/>
        <v>-333.5</v>
      </c>
    </row>
    <row r="29" spans="2:6" x14ac:dyDescent="0.25">
      <c r="B29" s="14" t="s">
        <v>39</v>
      </c>
      <c r="C29" s="15"/>
      <c r="D29" s="13" t="s">
        <v>12</v>
      </c>
      <c r="E29" s="15"/>
      <c r="F29" s="15">
        <v>-750</v>
      </c>
    </row>
    <row r="30" spans="2:6" x14ac:dyDescent="0.25">
      <c r="B30" s="10" t="s">
        <v>40</v>
      </c>
      <c r="C30" s="11"/>
      <c r="D30" s="13" t="s">
        <v>12</v>
      </c>
      <c r="E30" s="11"/>
      <c r="F30" s="11">
        <f>SUM(F21:F29)</f>
        <v>-4643</v>
      </c>
    </row>
    <row r="31" spans="2:6" x14ac:dyDescent="0.25">
      <c r="B31" s="14" t="s">
        <v>41</v>
      </c>
      <c r="C31" s="15"/>
      <c r="D31" s="13" t="s">
        <v>12</v>
      </c>
      <c r="E31" s="15"/>
      <c r="F31" s="15">
        <f>SUM(F18,F30)</f>
        <v>7767</v>
      </c>
    </row>
    <row r="33" spans="2:2" x14ac:dyDescent="0.25">
      <c r="B33" s="12" t="s">
        <v>123</v>
      </c>
    </row>
    <row r="34" spans="2:2" x14ac:dyDescent="0.25">
      <c r="B34" s="12" t="s">
        <v>124</v>
      </c>
    </row>
    <row r="36" spans="2:2" x14ac:dyDescent="0.25">
      <c r="B36" s="12" t="s">
        <v>44</v>
      </c>
    </row>
    <row r="38" spans="2:2" x14ac:dyDescent="0.25">
      <c r="B38" s="12" t="s">
        <v>45</v>
      </c>
    </row>
    <row r="39" spans="2:2" x14ac:dyDescent="0.25">
      <c r="B39" s="12" t="s">
        <v>46</v>
      </c>
    </row>
    <row r="41" spans="2:2" x14ac:dyDescent="0.25">
      <c r="B41" s="12" t="s">
        <v>47</v>
      </c>
    </row>
    <row r="42" spans="2:2" x14ac:dyDescent="0.25">
      <c r="B42" s="12" t="s">
        <v>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0BFA5-D436-4725-AD93-615E95B83D6C}">
  <dimension ref="B2:W52"/>
  <sheetViews>
    <sheetView showGridLines="0" tabSelected="1" workbookViewId="0">
      <selection activeCell="L21" sqref="L21"/>
    </sheetView>
  </sheetViews>
  <sheetFormatPr defaultColWidth="9.140625" defaultRowHeight="15" x14ac:dyDescent="0.25"/>
  <cols>
    <col min="1" max="1" width="9.140625" style="65"/>
    <col min="2" max="2" width="30" style="65" customWidth="1"/>
    <col min="3" max="5" width="9.140625" style="65"/>
    <col min="6" max="6" width="11" style="65" customWidth="1"/>
    <col min="7" max="16384" width="9.140625" style="65"/>
  </cols>
  <sheetData>
    <row r="2" spans="2:23" x14ac:dyDescent="0.25">
      <c r="B2" s="65" t="s">
        <v>136</v>
      </c>
    </row>
    <row r="3" spans="2:23" x14ac:dyDescent="0.25">
      <c r="B3" s="66" t="s">
        <v>1</v>
      </c>
      <c r="C3" s="67" t="s">
        <v>135</v>
      </c>
    </row>
    <row r="4" spans="2:23" x14ac:dyDescent="0.25">
      <c r="B4" s="66" t="s">
        <v>2</v>
      </c>
      <c r="C4" s="66">
        <v>2025</v>
      </c>
    </row>
    <row r="5" spans="2:23" x14ac:dyDescent="0.25">
      <c r="B5" s="66" t="s">
        <v>4</v>
      </c>
      <c r="C5" s="66" t="s">
        <v>5</v>
      </c>
    </row>
    <row r="6" spans="2:23" x14ac:dyDescent="0.25">
      <c r="B6" s="66" t="s">
        <v>6</v>
      </c>
      <c r="C6" s="66" t="s">
        <v>7</v>
      </c>
    </row>
    <row r="7" spans="2:23" x14ac:dyDescent="0.25">
      <c r="B7" s="66" t="s">
        <v>8</v>
      </c>
      <c r="C7" s="66" t="s">
        <v>9</v>
      </c>
    </row>
    <row r="9" spans="2:23" x14ac:dyDescent="0.25">
      <c r="B9" s="68" t="s">
        <v>10</v>
      </c>
      <c r="C9" s="69" t="s">
        <v>11</v>
      </c>
      <c r="D9" s="69" t="s">
        <v>12</v>
      </c>
      <c r="E9" s="69" t="s">
        <v>13</v>
      </c>
      <c r="F9" s="69" t="s">
        <v>14</v>
      </c>
    </row>
    <row r="10" spans="2:23" x14ac:dyDescent="0.25">
      <c r="B10" s="70" t="s">
        <v>15</v>
      </c>
      <c r="C10" s="71"/>
      <c r="D10" s="72" t="s">
        <v>12</v>
      </c>
      <c r="E10" s="71"/>
      <c r="F10" s="71"/>
    </row>
    <row r="11" spans="2:23" x14ac:dyDescent="0.25">
      <c r="B11" s="76" t="s">
        <v>58</v>
      </c>
      <c r="C11" s="106">
        <v>2980</v>
      </c>
      <c r="D11" s="78" t="s">
        <v>17</v>
      </c>
      <c r="E11" s="79">
        <f>2.1*Intro!$H$66</f>
        <v>2.625</v>
      </c>
      <c r="F11" s="77">
        <f>C11*E11</f>
        <v>7822.5</v>
      </c>
      <c r="H11" s="108" t="s">
        <v>129</v>
      </c>
      <c r="I11" s="108"/>
      <c r="J11" s="108"/>
      <c r="K11" s="108"/>
      <c r="L11" s="108"/>
      <c r="M11" s="108"/>
      <c r="N11" s="108"/>
      <c r="O11" s="108"/>
      <c r="P11" s="108"/>
      <c r="Q11" s="108"/>
      <c r="R11" s="108"/>
      <c r="S11" s="108"/>
      <c r="T11" s="108"/>
      <c r="U11" s="108"/>
      <c r="V11" s="108"/>
      <c r="W11" s="108"/>
    </row>
    <row r="12" spans="2:23" x14ac:dyDescent="0.25">
      <c r="B12" s="76" t="s">
        <v>59</v>
      </c>
      <c r="C12" s="80">
        <v>0</v>
      </c>
      <c r="D12" s="78" t="s">
        <v>17</v>
      </c>
      <c r="E12" s="79">
        <v>0.85</v>
      </c>
      <c r="F12" s="77">
        <f>C12*E12</f>
        <v>0</v>
      </c>
    </row>
    <row r="13" spans="2:23" x14ac:dyDescent="0.25">
      <c r="B13" s="81" t="s">
        <v>70</v>
      </c>
      <c r="C13" s="107">
        <v>930</v>
      </c>
      <c r="D13" s="83" t="s">
        <v>17</v>
      </c>
      <c r="E13" s="84">
        <v>15</v>
      </c>
      <c r="F13" s="82">
        <f>C13*E13</f>
        <v>13950</v>
      </c>
    </row>
    <row r="14" spans="2:23" x14ac:dyDescent="0.25">
      <c r="B14" s="85" t="s">
        <v>19</v>
      </c>
      <c r="C14" s="77"/>
      <c r="D14" s="78" t="s">
        <v>20</v>
      </c>
      <c r="E14" s="77"/>
      <c r="F14" s="77">
        <v>1200</v>
      </c>
    </row>
    <row r="15" spans="2:23" x14ac:dyDescent="0.25">
      <c r="B15" s="86" t="s">
        <v>21</v>
      </c>
      <c r="C15" s="87"/>
      <c r="D15" s="78" t="s">
        <v>12</v>
      </c>
      <c r="E15" s="87"/>
      <c r="F15" s="87">
        <f>SUM(F11:F14)</f>
        <v>22972.5</v>
      </c>
    </row>
    <row r="16" spans="2:23" x14ac:dyDescent="0.25">
      <c r="B16" s="85" t="s">
        <v>12</v>
      </c>
      <c r="C16" s="77"/>
      <c r="D16" s="78" t="s">
        <v>12</v>
      </c>
      <c r="E16" s="77"/>
      <c r="F16" s="77"/>
    </row>
    <row r="17" spans="2:8" x14ac:dyDescent="0.25">
      <c r="B17" s="86" t="s">
        <v>22</v>
      </c>
      <c r="C17" s="87"/>
      <c r="D17" s="78" t="s">
        <v>12</v>
      </c>
      <c r="E17" s="87"/>
      <c r="F17" s="87"/>
    </row>
    <row r="18" spans="2:8" x14ac:dyDescent="0.25">
      <c r="B18" s="76" t="s">
        <v>60</v>
      </c>
      <c r="C18" s="77">
        <v>-30</v>
      </c>
      <c r="D18" s="78" t="s">
        <v>17</v>
      </c>
      <c r="E18" s="79">
        <v>5</v>
      </c>
      <c r="F18" s="77">
        <f>C18*E18</f>
        <v>-150</v>
      </c>
    </row>
    <row r="19" spans="2:8" x14ac:dyDescent="0.25">
      <c r="B19" s="81" t="s">
        <v>71</v>
      </c>
      <c r="C19" s="82">
        <v>-100</v>
      </c>
      <c r="D19" s="83" t="s">
        <v>17</v>
      </c>
      <c r="E19" s="84">
        <v>20</v>
      </c>
      <c r="F19" s="82">
        <f>C19*E19</f>
        <v>-2000</v>
      </c>
    </row>
    <row r="20" spans="2:8" x14ac:dyDescent="0.25">
      <c r="B20" s="85" t="s">
        <v>24</v>
      </c>
      <c r="C20" s="77">
        <v>-20</v>
      </c>
      <c r="D20" s="78" t="s">
        <v>25</v>
      </c>
      <c r="E20" s="79"/>
      <c r="F20" s="77"/>
    </row>
    <row r="21" spans="2:8" x14ac:dyDescent="0.25">
      <c r="B21" s="86" t="s">
        <v>26</v>
      </c>
      <c r="C21" s="87"/>
      <c r="D21" s="78" t="s">
        <v>12</v>
      </c>
      <c r="E21" s="87"/>
      <c r="F21" s="87">
        <f>SUM(F17:F20)</f>
        <v>-2150</v>
      </c>
    </row>
    <row r="22" spans="2:8" x14ac:dyDescent="0.25">
      <c r="B22" s="86" t="s">
        <v>27</v>
      </c>
      <c r="C22" s="87"/>
      <c r="D22" s="78" t="s">
        <v>12</v>
      </c>
      <c r="E22" s="87"/>
      <c r="F22" s="87">
        <f>SUM(F15,F21)</f>
        <v>20822.5</v>
      </c>
    </row>
    <row r="23" spans="2:8" x14ac:dyDescent="0.25">
      <c r="B23" s="85" t="s">
        <v>12</v>
      </c>
      <c r="C23" s="77"/>
      <c r="D23" s="78" t="s">
        <v>12</v>
      </c>
      <c r="E23" s="77"/>
      <c r="F23" s="77"/>
    </row>
    <row r="24" spans="2:8" x14ac:dyDescent="0.25">
      <c r="B24" s="86" t="s">
        <v>28</v>
      </c>
      <c r="C24" s="87"/>
      <c r="D24" s="78" t="s">
        <v>12</v>
      </c>
      <c r="E24" s="87"/>
      <c r="F24" s="87"/>
    </row>
    <row r="25" spans="2:8" x14ac:dyDescent="0.25">
      <c r="B25" s="85" t="s">
        <v>29</v>
      </c>
      <c r="C25" s="77">
        <v>-1</v>
      </c>
      <c r="D25" s="78" t="s">
        <v>12</v>
      </c>
      <c r="E25" s="77">
        <v>725</v>
      </c>
      <c r="F25" s="77">
        <f t="shared" ref="F25:F37" si="0">C25*E25</f>
        <v>-725</v>
      </c>
    </row>
    <row r="26" spans="2:8" x14ac:dyDescent="0.25">
      <c r="B26" s="85" t="s">
        <v>30</v>
      </c>
      <c r="C26" s="77">
        <v>-3</v>
      </c>
      <c r="D26" s="78" t="s">
        <v>12</v>
      </c>
      <c r="E26" s="77">
        <v>225</v>
      </c>
      <c r="F26" s="77">
        <f t="shared" si="0"/>
        <v>-675</v>
      </c>
    </row>
    <row r="27" spans="2:8" x14ac:dyDescent="0.25">
      <c r="B27" s="85" t="s">
        <v>31</v>
      </c>
      <c r="C27" s="77">
        <v>-20</v>
      </c>
      <c r="D27" s="78" t="s">
        <v>12</v>
      </c>
      <c r="E27" s="77">
        <v>20</v>
      </c>
      <c r="F27" s="77">
        <f t="shared" si="0"/>
        <v>-400</v>
      </c>
    </row>
    <row r="28" spans="2:8" x14ac:dyDescent="0.25">
      <c r="B28" s="85" t="s">
        <v>32</v>
      </c>
      <c r="C28" s="77">
        <v>-1</v>
      </c>
      <c r="D28" s="78" t="s">
        <v>12</v>
      </c>
      <c r="E28" s="77">
        <v>400</v>
      </c>
      <c r="F28" s="77">
        <f t="shared" si="0"/>
        <v>-400</v>
      </c>
    </row>
    <row r="29" spans="2:8" x14ac:dyDescent="0.25">
      <c r="B29" s="85" t="s">
        <v>33</v>
      </c>
      <c r="C29" s="77">
        <v>-1</v>
      </c>
      <c r="D29" s="78" t="s">
        <v>12</v>
      </c>
      <c r="E29" s="77">
        <v>140</v>
      </c>
      <c r="F29" s="77">
        <f t="shared" si="0"/>
        <v>-140</v>
      </c>
    </row>
    <row r="30" spans="2:8" x14ac:dyDescent="0.25">
      <c r="B30" s="81" t="s">
        <v>53</v>
      </c>
      <c r="C30" s="82">
        <v>-1</v>
      </c>
      <c r="D30" s="83" t="s">
        <v>12</v>
      </c>
      <c r="E30" s="82">
        <v>425</v>
      </c>
      <c r="F30" s="77">
        <f t="shared" si="0"/>
        <v>-425</v>
      </c>
    </row>
    <row r="31" spans="2:8" x14ac:dyDescent="0.25">
      <c r="B31" s="76" t="s">
        <v>64</v>
      </c>
      <c r="C31" s="77">
        <v>-1</v>
      </c>
      <c r="D31" s="78"/>
      <c r="E31" s="77">
        <v>500</v>
      </c>
      <c r="F31" s="77">
        <f t="shared" si="0"/>
        <v>-500</v>
      </c>
    </row>
    <row r="32" spans="2:8" x14ac:dyDescent="0.25">
      <c r="B32" s="85" t="s">
        <v>34</v>
      </c>
      <c r="C32" s="77">
        <v>-1</v>
      </c>
      <c r="D32" s="78" t="s">
        <v>12</v>
      </c>
      <c r="E32" s="77">
        <v>1173</v>
      </c>
      <c r="F32" s="77">
        <f t="shared" si="0"/>
        <v>-1173</v>
      </c>
      <c r="H32" s="58"/>
    </row>
    <row r="33" spans="2:8" x14ac:dyDescent="0.25">
      <c r="B33" s="76" t="s">
        <v>69</v>
      </c>
      <c r="C33" s="77">
        <v>-1</v>
      </c>
      <c r="D33" s="78" t="s">
        <v>12</v>
      </c>
      <c r="E33" s="77">
        <v>422</v>
      </c>
      <c r="F33" s="77">
        <f t="shared" si="0"/>
        <v>-422</v>
      </c>
      <c r="H33" s="58"/>
    </row>
    <row r="34" spans="2:8" x14ac:dyDescent="0.25">
      <c r="B34" s="76" t="s">
        <v>62</v>
      </c>
      <c r="C34" s="77">
        <f>-(C11+C13)</f>
        <v>-3910</v>
      </c>
      <c r="D34" s="78" t="s">
        <v>12</v>
      </c>
      <c r="E34" s="88">
        <v>0.15</v>
      </c>
      <c r="F34" s="77">
        <f t="shared" si="0"/>
        <v>-586.5</v>
      </c>
    </row>
    <row r="35" spans="2:8" x14ac:dyDescent="0.25">
      <c r="B35" s="76" t="s">
        <v>63</v>
      </c>
      <c r="C35" s="77">
        <f>C34</f>
        <v>-3910</v>
      </c>
      <c r="D35" s="78"/>
      <c r="E35" s="88">
        <v>0.5</v>
      </c>
      <c r="F35" s="77">
        <f t="shared" si="0"/>
        <v>-1955</v>
      </c>
    </row>
    <row r="36" spans="2:8" x14ac:dyDescent="0.25">
      <c r="B36" s="85" t="s">
        <v>37</v>
      </c>
      <c r="C36" s="79">
        <v>-2.16</v>
      </c>
      <c r="D36" s="78" t="s">
        <v>12</v>
      </c>
      <c r="E36" s="77">
        <v>90</v>
      </c>
      <c r="F36" s="77">
        <f t="shared" si="0"/>
        <v>-194.4</v>
      </c>
    </row>
    <row r="37" spans="2:8" x14ac:dyDescent="0.25">
      <c r="B37" s="85" t="s">
        <v>38</v>
      </c>
      <c r="C37" s="77">
        <v>-1</v>
      </c>
      <c r="D37" s="78" t="s">
        <v>12</v>
      </c>
      <c r="E37" s="77">
        <v>236</v>
      </c>
      <c r="F37" s="77">
        <f t="shared" si="0"/>
        <v>-236</v>
      </c>
    </row>
    <row r="38" spans="2:8" x14ac:dyDescent="0.25">
      <c r="B38" s="89" t="s">
        <v>114</v>
      </c>
      <c r="C38" s="77"/>
      <c r="D38" s="78"/>
      <c r="E38" s="77"/>
      <c r="F38" s="75">
        <f>Intro!$H$60</f>
        <v>-561.66666666666674</v>
      </c>
    </row>
    <row r="39" spans="2:8" x14ac:dyDescent="0.25">
      <c r="B39" s="74" t="s">
        <v>39</v>
      </c>
      <c r="C39" s="73"/>
      <c r="D39" s="72" t="s">
        <v>12</v>
      </c>
      <c r="E39" s="73"/>
      <c r="F39" s="73">
        <v>-750</v>
      </c>
    </row>
    <row r="40" spans="2:8" x14ac:dyDescent="0.25">
      <c r="B40" s="70" t="s">
        <v>40</v>
      </c>
      <c r="C40" s="71"/>
      <c r="D40" s="72" t="s">
        <v>12</v>
      </c>
      <c r="E40" s="71"/>
      <c r="F40" s="71">
        <f>SUM(F25:F39)</f>
        <v>-9143.5666666666657</v>
      </c>
    </row>
    <row r="41" spans="2:8" x14ac:dyDescent="0.25">
      <c r="B41" s="74" t="s">
        <v>41</v>
      </c>
      <c r="C41" s="73"/>
      <c r="D41" s="72" t="s">
        <v>12</v>
      </c>
      <c r="E41" s="73"/>
      <c r="F41" s="73">
        <f>SUM(F22,F40)</f>
        <v>11678.933333333334</v>
      </c>
    </row>
    <row r="43" spans="2:8" x14ac:dyDescent="0.25">
      <c r="B43" s="66"/>
    </row>
    <row r="44" spans="2:8" x14ac:dyDescent="0.25">
      <c r="B44" s="66" t="s">
        <v>43</v>
      </c>
    </row>
    <row r="46" spans="2:8" x14ac:dyDescent="0.25">
      <c r="B46" s="66" t="s">
        <v>44</v>
      </c>
    </row>
    <row r="48" spans="2:8" x14ac:dyDescent="0.25">
      <c r="B48" s="66" t="s">
        <v>45</v>
      </c>
    </row>
    <row r="49" spans="2:2" x14ac:dyDescent="0.25">
      <c r="B49" s="66" t="s">
        <v>46</v>
      </c>
    </row>
    <row r="51" spans="2:2" x14ac:dyDescent="0.25">
      <c r="B51" s="66" t="s">
        <v>47</v>
      </c>
    </row>
    <row r="52" spans="2:2" x14ac:dyDescent="0.25">
      <c r="B52" s="66" t="s">
        <v>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D22D9-623C-4C52-9858-1BADADF568A9}">
  <dimension ref="B2:F53"/>
  <sheetViews>
    <sheetView showGridLines="0" topLeftCell="A7" workbookViewId="0">
      <selection activeCell="N35" sqref="N35"/>
    </sheetView>
  </sheetViews>
  <sheetFormatPr defaultColWidth="9.140625" defaultRowHeight="15" x14ac:dyDescent="0.25"/>
  <cols>
    <col min="1" max="1" width="9.140625" style="65"/>
    <col min="2" max="2" width="30" style="65" customWidth="1"/>
    <col min="3" max="5" width="9.140625" style="65"/>
    <col min="6" max="6" width="11" style="65" customWidth="1"/>
    <col min="7" max="16384" width="9.140625" style="65"/>
  </cols>
  <sheetData>
    <row r="2" spans="2:6" x14ac:dyDescent="0.25">
      <c r="B2" s="65" t="s">
        <v>137</v>
      </c>
    </row>
    <row r="3" spans="2:6" x14ac:dyDescent="0.25">
      <c r="B3" s="66" t="s">
        <v>1</v>
      </c>
      <c r="C3" s="67" t="s">
        <v>133</v>
      </c>
    </row>
    <row r="4" spans="2:6" x14ac:dyDescent="0.25">
      <c r="B4" s="66" t="s">
        <v>2</v>
      </c>
      <c r="C4" s="66" t="s">
        <v>3</v>
      </c>
    </row>
    <row r="5" spans="2:6" x14ac:dyDescent="0.25">
      <c r="B5" s="66" t="s">
        <v>4</v>
      </c>
      <c r="C5" s="66" t="s">
        <v>5</v>
      </c>
    </row>
    <row r="6" spans="2:6" x14ac:dyDescent="0.25">
      <c r="B6" s="66" t="s">
        <v>6</v>
      </c>
      <c r="C6" s="66" t="s">
        <v>7</v>
      </c>
    </row>
    <row r="7" spans="2:6" x14ac:dyDescent="0.25">
      <c r="B7" s="66" t="s">
        <v>8</v>
      </c>
      <c r="C7" s="66" t="s">
        <v>9</v>
      </c>
    </row>
    <row r="9" spans="2:6" x14ac:dyDescent="0.25">
      <c r="B9" s="68" t="s">
        <v>10</v>
      </c>
      <c r="C9" s="69" t="s">
        <v>11</v>
      </c>
      <c r="D9" s="69" t="s">
        <v>12</v>
      </c>
      <c r="E9" s="69" t="s">
        <v>13</v>
      </c>
      <c r="F9" s="69" t="s">
        <v>14</v>
      </c>
    </row>
    <row r="10" spans="2:6" x14ac:dyDescent="0.25">
      <c r="B10" s="70" t="s">
        <v>15</v>
      </c>
      <c r="C10" s="71"/>
      <c r="D10" s="72" t="s">
        <v>12</v>
      </c>
      <c r="E10" s="71"/>
      <c r="F10" s="71"/>
    </row>
    <row r="11" spans="2:6" x14ac:dyDescent="0.25">
      <c r="B11" s="90" t="s">
        <v>58</v>
      </c>
      <c r="C11" s="73">
        <f>0.45*5000</f>
        <v>2250</v>
      </c>
      <c r="D11" s="72" t="s">
        <v>17</v>
      </c>
      <c r="E11" s="91">
        <f>2.1*Intro!$H$66</f>
        <v>2.625</v>
      </c>
      <c r="F11" s="73">
        <f>C11*E11</f>
        <v>5906.25</v>
      </c>
    </row>
    <row r="12" spans="2:6" x14ac:dyDescent="0.25">
      <c r="B12" s="90" t="s">
        <v>59</v>
      </c>
      <c r="C12" s="92">
        <v>0</v>
      </c>
      <c r="D12" s="72" t="s">
        <v>17</v>
      </c>
      <c r="E12" s="91">
        <v>0.85</v>
      </c>
      <c r="F12" s="73">
        <f>C12*E12</f>
        <v>0</v>
      </c>
    </row>
    <row r="13" spans="2:6" x14ac:dyDescent="0.25">
      <c r="B13" s="93" t="s">
        <v>51</v>
      </c>
      <c r="C13" s="94">
        <v>3200</v>
      </c>
      <c r="D13" s="95" t="s">
        <v>17</v>
      </c>
      <c r="E13" s="96">
        <f>4*Intro!$H$66</f>
        <v>5</v>
      </c>
      <c r="F13" s="94">
        <f>C13*E13</f>
        <v>16000</v>
      </c>
    </row>
    <row r="14" spans="2:6" x14ac:dyDescent="0.25">
      <c r="B14" s="74" t="s">
        <v>19</v>
      </c>
      <c r="C14" s="73"/>
      <c r="D14" s="72" t="s">
        <v>20</v>
      </c>
      <c r="E14" s="73"/>
      <c r="F14" s="73">
        <v>1200</v>
      </c>
    </row>
    <row r="15" spans="2:6" x14ac:dyDescent="0.25">
      <c r="B15" s="70" t="s">
        <v>21</v>
      </c>
      <c r="C15" s="71"/>
      <c r="D15" s="72" t="s">
        <v>12</v>
      </c>
      <c r="E15" s="71"/>
      <c r="F15" s="71">
        <f>SUM(F11:F14)</f>
        <v>23106.25</v>
      </c>
    </row>
    <row r="16" spans="2:6" x14ac:dyDescent="0.25">
      <c r="B16" s="74" t="s">
        <v>12</v>
      </c>
      <c r="C16" s="73"/>
      <c r="D16" s="72" t="s">
        <v>12</v>
      </c>
      <c r="E16" s="73"/>
      <c r="F16" s="73"/>
    </row>
    <row r="17" spans="2:6" x14ac:dyDescent="0.25">
      <c r="B17" s="70" t="s">
        <v>22</v>
      </c>
      <c r="C17" s="71"/>
      <c r="D17" s="72" t="s">
        <v>12</v>
      </c>
      <c r="E17" s="71"/>
      <c r="F17" s="71"/>
    </row>
    <row r="18" spans="2:6" x14ac:dyDescent="0.25">
      <c r="B18" s="90" t="s">
        <v>60</v>
      </c>
      <c r="C18" s="73">
        <v>-30</v>
      </c>
      <c r="D18" s="72" t="s">
        <v>17</v>
      </c>
      <c r="E18" s="91">
        <v>5</v>
      </c>
      <c r="F18" s="73">
        <f>C18*E18</f>
        <v>-150</v>
      </c>
    </row>
    <row r="19" spans="2:6" x14ac:dyDescent="0.25">
      <c r="B19" s="93" t="s">
        <v>61</v>
      </c>
      <c r="C19" s="94">
        <v>-260</v>
      </c>
      <c r="D19" s="95" t="s">
        <v>17</v>
      </c>
      <c r="E19" s="96">
        <v>6.5</v>
      </c>
      <c r="F19" s="94">
        <f>C19*E19</f>
        <v>-1690</v>
      </c>
    </row>
    <row r="20" spans="2:6" x14ac:dyDescent="0.25">
      <c r="B20" s="74" t="s">
        <v>24</v>
      </c>
      <c r="C20" s="73">
        <v>-20</v>
      </c>
      <c r="D20" s="72" t="s">
        <v>25</v>
      </c>
      <c r="E20" s="91"/>
      <c r="F20" s="73"/>
    </row>
    <row r="21" spans="2:6" x14ac:dyDescent="0.25">
      <c r="B21" s="70" t="s">
        <v>26</v>
      </c>
      <c r="C21" s="71"/>
      <c r="D21" s="72" t="s">
        <v>12</v>
      </c>
      <c r="E21" s="71"/>
      <c r="F21" s="71">
        <f>SUM(F17:F20)</f>
        <v>-1840</v>
      </c>
    </row>
    <row r="22" spans="2:6" x14ac:dyDescent="0.25">
      <c r="B22" s="70" t="s">
        <v>27</v>
      </c>
      <c r="C22" s="71"/>
      <c r="D22" s="72" t="s">
        <v>12</v>
      </c>
      <c r="E22" s="71"/>
      <c r="F22" s="71">
        <f>SUM(F15,F21)</f>
        <v>21266.25</v>
      </c>
    </row>
    <row r="23" spans="2:6" x14ac:dyDescent="0.25">
      <c r="B23" s="74" t="s">
        <v>12</v>
      </c>
      <c r="C23" s="73"/>
      <c r="D23" s="72" t="s">
        <v>12</v>
      </c>
      <c r="E23" s="73"/>
      <c r="F23" s="73"/>
    </row>
    <row r="24" spans="2:6" x14ac:dyDescent="0.25">
      <c r="B24" s="70" t="s">
        <v>28</v>
      </c>
      <c r="C24" s="71"/>
      <c r="D24" s="72" t="s">
        <v>12</v>
      </c>
      <c r="E24" s="71"/>
      <c r="F24" s="71"/>
    </row>
    <row r="25" spans="2:6" x14ac:dyDescent="0.25">
      <c r="B25" s="74" t="s">
        <v>29</v>
      </c>
      <c r="C25" s="73">
        <v>-1</v>
      </c>
      <c r="D25" s="72" t="s">
        <v>12</v>
      </c>
      <c r="E25" s="73">
        <v>725</v>
      </c>
      <c r="F25" s="73">
        <f t="shared" ref="F25:F38" si="0">C25*E25</f>
        <v>-725</v>
      </c>
    </row>
    <row r="26" spans="2:6" x14ac:dyDescent="0.25">
      <c r="B26" s="74" t="s">
        <v>30</v>
      </c>
      <c r="C26" s="73">
        <v>-3</v>
      </c>
      <c r="D26" s="72" t="s">
        <v>12</v>
      </c>
      <c r="E26" s="73">
        <v>225</v>
      </c>
      <c r="F26" s="73">
        <f t="shared" si="0"/>
        <v>-675</v>
      </c>
    </row>
    <row r="27" spans="2:6" x14ac:dyDescent="0.25">
      <c r="B27" s="74" t="s">
        <v>31</v>
      </c>
      <c r="C27" s="73">
        <v>-20</v>
      </c>
      <c r="D27" s="72" t="s">
        <v>12</v>
      </c>
      <c r="E27" s="73">
        <v>20</v>
      </c>
      <c r="F27" s="73">
        <f t="shared" si="0"/>
        <v>-400</v>
      </c>
    </row>
    <row r="28" spans="2:6" x14ac:dyDescent="0.25">
      <c r="B28" s="74" t="s">
        <v>32</v>
      </c>
      <c r="C28" s="73">
        <v>-1</v>
      </c>
      <c r="D28" s="72" t="s">
        <v>12</v>
      </c>
      <c r="E28" s="73">
        <v>400</v>
      </c>
      <c r="F28" s="73">
        <f t="shared" si="0"/>
        <v>-400</v>
      </c>
    </row>
    <row r="29" spans="2:6" x14ac:dyDescent="0.25">
      <c r="B29" s="93" t="s">
        <v>52</v>
      </c>
      <c r="C29" s="94">
        <v>-1</v>
      </c>
      <c r="D29" s="95" t="s">
        <v>12</v>
      </c>
      <c r="E29" s="94">
        <v>165</v>
      </c>
      <c r="F29" s="94">
        <f t="shared" si="0"/>
        <v>-165</v>
      </c>
    </row>
    <row r="30" spans="2:6" x14ac:dyDescent="0.25">
      <c r="B30" s="74" t="s">
        <v>33</v>
      </c>
      <c r="C30" s="73">
        <v>-1</v>
      </c>
      <c r="D30" s="72" t="s">
        <v>12</v>
      </c>
      <c r="E30" s="73">
        <v>140</v>
      </c>
      <c r="F30" s="73">
        <f t="shared" si="0"/>
        <v>-140</v>
      </c>
    </row>
    <row r="31" spans="2:6" x14ac:dyDescent="0.25">
      <c r="B31" s="93" t="s">
        <v>53</v>
      </c>
      <c r="C31" s="94">
        <v>0</v>
      </c>
      <c r="D31" s="95" t="s">
        <v>12</v>
      </c>
      <c r="E31" s="94">
        <v>425</v>
      </c>
      <c r="F31" s="73">
        <f t="shared" si="0"/>
        <v>0</v>
      </c>
    </row>
    <row r="32" spans="2:6" x14ac:dyDescent="0.25">
      <c r="B32" s="90" t="s">
        <v>64</v>
      </c>
      <c r="C32" s="73">
        <v>-1</v>
      </c>
      <c r="D32" s="72"/>
      <c r="E32" s="73">
        <v>500</v>
      </c>
      <c r="F32" s="73">
        <f t="shared" si="0"/>
        <v>-500</v>
      </c>
    </row>
    <row r="33" spans="2:6" x14ac:dyDescent="0.25">
      <c r="B33" s="74" t="s">
        <v>34</v>
      </c>
      <c r="C33" s="73">
        <v>-1</v>
      </c>
      <c r="D33" s="72" t="s">
        <v>12</v>
      </c>
      <c r="E33" s="73">
        <v>1050</v>
      </c>
      <c r="F33" s="73">
        <f t="shared" si="0"/>
        <v>-1050</v>
      </c>
    </row>
    <row r="34" spans="2:6" x14ac:dyDescent="0.25">
      <c r="B34" s="90" t="s">
        <v>69</v>
      </c>
      <c r="C34" s="73">
        <v>-1</v>
      </c>
      <c r="D34" s="72" t="s">
        <v>12</v>
      </c>
      <c r="E34" s="73">
        <v>422</v>
      </c>
      <c r="F34" s="73">
        <f t="shared" si="0"/>
        <v>-422</v>
      </c>
    </row>
    <row r="35" spans="2:6" x14ac:dyDescent="0.25">
      <c r="B35" s="90" t="s">
        <v>62</v>
      </c>
      <c r="C35" s="73">
        <f>-(C11+C13)</f>
        <v>-5450</v>
      </c>
      <c r="D35" s="72" t="s">
        <v>12</v>
      </c>
      <c r="E35" s="97">
        <v>0.15</v>
      </c>
      <c r="F35" s="73">
        <f t="shared" si="0"/>
        <v>-817.5</v>
      </c>
    </row>
    <row r="36" spans="2:6" x14ac:dyDescent="0.25">
      <c r="B36" s="90" t="s">
        <v>63</v>
      </c>
      <c r="C36" s="73">
        <f>C35</f>
        <v>-5450</v>
      </c>
      <c r="D36" s="72"/>
      <c r="E36" s="97">
        <f>Intro!$C$63/100</f>
        <v>0.2</v>
      </c>
      <c r="F36" s="73">
        <f t="shared" si="0"/>
        <v>-1090</v>
      </c>
    </row>
    <row r="37" spans="2:6" x14ac:dyDescent="0.25">
      <c r="B37" s="74" t="s">
        <v>37</v>
      </c>
      <c r="C37" s="91">
        <v>-2.16</v>
      </c>
      <c r="D37" s="72" t="s">
        <v>12</v>
      </c>
      <c r="E37" s="73">
        <v>90</v>
      </c>
      <c r="F37" s="73">
        <f t="shared" si="0"/>
        <v>-194.4</v>
      </c>
    </row>
    <row r="38" spans="2:6" x14ac:dyDescent="0.25">
      <c r="B38" s="74" t="s">
        <v>38</v>
      </c>
      <c r="C38" s="73">
        <v>-1</v>
      </c>
      <c r="D38" s="72" t="s">
        <v>12</v>
      </c>
      <c r="E38" s="73">
        <v>236</v>
      </c>
      <c r="F38" s="73">
        <f t="shared" si="0"/>
        <v>-236</v>
      </c>
    </row>
    <row r="39" spans="2:6" x14ac:dyDescent="0.25">
      <c r="B39" s="98" t="s">
        <v>114</v>
      </c>
      <c r="C39" s="99"/>
      <c r="D39" s="100"/>
      <c r="E39" s="99"/>
      <c r="F39" s="99">
        <f>Intro!$H$60</f>
        <v>-561.66666666666674</v>
      </c>
    </row>
    <row r="40" spans="2:6" x14ac:dyDescent="0.25">
      <c r="B40" s="74" t="s">
        <v>39</v>
      </c>
      <c r="C40" s="73"/>
      <c r="D40" s="72" t="s">
        <v>12</v>
      </c>
      <c r="E40" s="73"/>
      <c r="F40" s="73">
        <v>-750</v>
      </c>
    </row>
    <row r="41" spans="2:6" x14ac:dyDescent="0.25">
      <c r="B41" s="70" t="s">
        <v>40</v>
      </c>
      <c r="C41" s="71"/>
      <c r="D41" s="72" t="s">
        <v>12</v>
      </c>
      <c r="E41" s="71"/>
      <c r="F41" s="71">
        <f>SUM(F25:F40)</f>
        <v>-8126.5666666666666</v>
      </c>
    </row>
    <row r="42" spans="2:6" x14ac:dyDescent="0.25">
      <c r="B42" s="74" t="s">
        <v>41</v>
      </c>
      <c r="C42" s="73"/>
      <c r="D42" s="72" t="s">
        <v>12</v>
      </c>
      <c r="E42" s="73"/>
      <c r="F42" s="73">
        <f>SUM(F22,F41)</f>
        <v>13139.683333333334</v>
      </c>
    </row>
    <row r="44" spans="2:6" x14ac:dyDescent="0.25">
      <c r="B44" s="66" t="s">
        <v>42</v>
      </c>
    </row>
    <row r="45" spans="2:6" x14ac:dyDescent="0.25">
      <c r="B45" s="66" t="s">
        <v>43</v>
      </c>
    </row>
    <row r="47" spans="2:6" x14ac:dyDescent="0.25">
      <c r="B47" s="66" t="s">
        <v>44</v>
      </c>
    </row>
    <row r="49" spans="2:2" x14ac:dyDescent="0.25">
      <c r="B49" s="66" t="s">
        <v>45</v>
      </c>
    </row>
    <row r="50" spans="2:2" x14ac:dyDescent="0.25">
      <c r="B50" s="66" t="s">
        <v>46</v>
      </c>
    </row>
    <row r="52" spans="2:2" x14ac:dyDescent="0.25">
      <c r="B52" s="66" t="s">
        <v>47</v>
      </c>
    </row>
    <row r="53" spans="2:2" x14ac:dyDescent="0.25">
      <c r="B53" s="66" t="s">
        <v>48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A143A-5804-4B45-B59E-0CBC1DF4EE6A}">
  <dimension ref="B2:H52"/>
  <sheetViews>
    <sheetView showGridLines="0" workbookViewId="0">
      <selection activeCell="B43" sqref="B43"/>
    </sheetView>
  </sheetViews>
  <sheetFormatPr defaultColWidth="9.140625" defaultRowHeight="15" x14ac:dyDescent="0.25"/>
  <cols>
    <col min="1" max="1" width="9.140625" style="65"/>
    <col min="2" max="2" width="30" style="65" customWidth="1"/>
    <col min="3" max="5" width="9.140625" style="65"/>
    <col min="6" max="6" width="11" style="65" customWidth="1"/>
    <col min="7" max="16384" width="9.140625" style="65"/>
  </cols>
  <sheetData>
    <row r="2" spans="2:8" x14ac:dyDescent="0.25">
      <c r="B2" s="65" t="s">
        <v>130</v>
      </c>
    </row>
    <row r="3" spans="2:8" x14ac:dyDescent="0.25">
      <c r="B3" s="66" t="s">
        <v>1</v>
      </c>
      <c r="C3" s="67" t="s">
        <v>134</v>
      </c>
    </row>
    <row r="4" spans="2:8" x14ac:dyDescent="0.25">
      <c r="B4" s="66" t="s">
        <v>2</v>
      </c>
      <c r="C4" s="66" t="s">
        <v>3</v>
      </c>
    </row>
    <row r="5" spans="2:8" x14ac:dyDescent="0.25">
      <c r="B5" s="66" t="s">
        <v>4</v>
      </c>
      <c r="C5" s="66" t="s">
        <v>5</v>
      </c>
    </row>
    <row r="6" spans="2:8" x14ac:dyDescent="0.25">
      <c r="B6" s="66" t="s">
        <v>6</v>
      </c>
      <c r="C6" s="66" t="s">
        <v>7</v>
      </c>
    </row>
    <row r="7" spans="2:8" x14ac:dyDescent="0.25">
      <c r="B7" s="66" t="s">
        <v>8</v>
      </c>
      <c r="C7" s="66" t="s">
        <v>9</v>
      </c>
    </row>
    <row r="9" spans="2:8" x14ac:dyDescent="0.25">
      <c r="B9" s="68" t="s">
        <v>10</v>
      </c>
      <c r="C9" s="69" t="s">
        <v>11</v>
      </c>
      <c r="D9" s="69" t="s">
        <v>12</v>
      </c>
      <c r="E9" s="69" t="s">
        <v>13</v>
      </c>
      <c r="F9" s="69" t="s">
        <v>14</v>
      </c>
    </row>
    <row r="10" spans="2:8" x14ac:dyDescent="0.25">
      <c r="B10" s="70" t="s">
        <v>15</v>
      </c>
      <c r="C10" s="71"/>
      <c r="D10" s="72" t="s">
        <v>12</v>
      </c>
      <c r="E10" s="71"/>
      <c r="F10" s="71"/>
    </row>
    <row r="11" spans="2:8" x14ac:dyDescent="0.25">
      <c r="B11" s="90" t="s">
        <v>58</v>
      </c>
      <c r="C11" s="73">
        <v>3000</v>
      </c>
      <c r="D11" s="72" t="s">
        <v>17</v>
      </c>
      <c r="E11" s="91">
        <f>2.1*Intro!$H$66</f>
        <v>2.625</v>
      </c>
      <c r="F11" s="73">
        <f>C11*E11</f>
        <v>7875</v>
      </c>
      <c r="H11" s="65" t="s">
        <v>132</v>
      </c>
    </row>
    <row r="12" spans="2:8" x14ac:dyDescent="0.25">
      <c r="B12" s="90" t="s">
        <v>59</v>
      </c>
      <c r="C12" s="92">
        <v>0</v>
      </c>
      <c r="D12" s="72" t="s">
        <v>17</v>
      </c>
      <c r="E12" s="91">
        <v>0.85</v>
      </c>
      <c r="F12" s="73">
        <f>C12*E12</f>
        <v>0</v>
      </c>
    </row>
    <row r="13" spans="2:8" x14ac:dyDescent="0.25">
      <c r="B13" s="90" t="s">
        <v>119</v>
      </c>
      <c r="C13" s="94">
        <v>2200</v>
      </c>
      <c r="D13" s="95" t="s">
        <v>17</v>
      </c>
      <c r="E13" s="96">
        <v>6</v>
      </c>
      <c r="F13" s="94">
        <f>C13*E13</f>
        <v>13200</v>
      </c>
    </row>
    <row r="14" spans="2:8" x14ac:dyDescent="0.25">
      <c r="B14" s="74" t="s">
        <v>19</v>
      </c>
      <c r="C14" s="73"/>
      <c r="D14" s="72" t="s">
        <v>20</v>
      </c>
      <c r="E14" s="73"/>
      <c r="F14" s="73">
        <v>1200</v>
      </c>
    </row>
    <row r="15" spans="2:8" x14ac:dyDescent="0.25">
      <c r="B15" s="70" t="s">
        <v>21</v>
      </c>
      <c r="C15" s="71"/>
      <c r="D15" s="72" t="s">
        <v>12</v>
      </c>
      <c r="E15" s="71"/>
      <c r="F15" s="71">
        <f>SUM(F11:F14)</f>
        <v>22275</v>
      </c>
    </row>
    <row r="16" spans="2:8" x14ac:dyDescent="0.25">
      <c r="B16" s="74" t="s">
        <v>12</v>
      </c>
      <c r="C16" s="73"/>
      <c r="D16" s="72" t="s">
        <v>12</v>
      </c>
      <c r="E16" s="73"/>
      <c r="F16" s="73"/>
    </row>
    <row r="17" spans="2:6" x14ac:dyDescent="0.25">
      <c r="B17" s="70" t="s">
        <v>22</v>
      </c>
      <c r="C17" s="71"/>
      <c r="D17" s="72" t="s">
        <v>12</v>
      </c>
      <c r="E17" s="71"/>
      <c r="F17" s="71"/>
    </row>
    <row r="18" spans="2:6" x14ac:dyDescent="0.25">
      <c r="B18" s="90" t="s">
        <v>60</v>
      </c>
      <c r="C18" s="73">
        <v>-30</v>
      </c>
      <c r="D18" s="72" t="s">
        <v>17</v>
      </c>
      <c r="E18" s="91">
        <v>5</v>
      </c>
      <c r="F18" s="73">
        <f>C18*E18</f>
        <v>-150</v>
      </c>
    </row>
    <row r="19" spans="2:6" x14ac:dyDescent="0.25">
      <c r="B19" s="90" t="s">
        <v>131</v>
      </c>
      <c r="C19" s="94">
        <v>180</v>
      </c>
      <c r="D19" s="95" t="s">
        <v>17</v>
      </c>
      <c r="E19" s="96">
        <v>8</v>
      </c>
      <c r="F19" s="94">
        <f>C19*E19</f>
        <v>1440</v>
      </c>
    </row>
    <row r="20" spans="2:6" x14ac:dyDescent="0.25">
      <c r="B20" s="74" t="s">
        <v>24</v>
      </c>
      <c r="C20" s="73">
        <v>-20</v>
      </c>
      <c r="D20" s="72" t="s">
        <v>25</v>
      </c>
      <c r="E20" s="91"/>
      <c r="F20" s="73"/>
    </row>
    <row r="21" spans="2:6" x14ac:dyDescent="0.25">
      <c r="B21" s="70" t="s">
        <v>26</v>
      </c>
      <c r="C21" s="71"/>
      <c r="D21" s="72" t="s">
        <v>12</v>
      </c>
      <c r="E21" s="71"/>
      <c r="F21" s="71">
        <f>SUM(F17:F20)</f>
        <v>1290</v>
      </c>
    </row>
    <row r="22" spans="2:6" x14ac:dyDescent="0.25">
      <c r="B22" s="70" t="s">
        <v>27</v>
      </c>
      <c r="C22" s="71"/>
      <c r="D22" s="72" t="s">
        <v>12</v>
      </c>
      <c r="E22" s="71"/>
      <c r="F22" s="71">
        <f>SUM(F15,F21)</f>
        <v>23565</v>
      </c>
    </row>
    <row r="23" spans="2:6" x14ac:dyDescent="0.25">
      <c r="B23" s="74" t="s">
        <v>12</v>
      </c>
      <c r="C23" s="73"/>
      <c r="D23" s="72" t="s">
        <v>12</v>
      </c>
      <c r="E23" s="73"/>
      <c r="F23" s="73"/>
    </row>
    <row r="24" spans="2:6" x14ac:dyDescent="0.25">
      <c r="B24" s="70" t="s">
        <v>28</v>
      </c>
      <c r="C24" s="71"/>
      <c r="D24" s="72" t="s">
        <v>12</v>
      </c>
      <c r="E24" s="71"/>
      <c r="F24" s="71"/>
    </row>
    <row r="25" spans="2:6" x14ac:dyDescent="0.25">
      <c r="B25" s="74" t="s">
        <v>29</v>
      </c>
      <c r="C25" s="73">
        <v>-1</v>
      </c>
      <c r="D25" s="72" t="s">
        <v>12</v>
      </c>
      <c r="E25" s="73">
        <v>725</v>
      </c>
      <c r="F25" s="73">
        <f t="shared" ref="F25:F37" si="0">C25*E25</f>
        <v>-725</v>
      </c>
    </row>
    <row r="26" spans="2:6" x14ac:dyDescent="0.25">
      <c r="B26" s="74" t="s">
        <v>30</v>
      </c>
      <c r="C26" s="73">
        <v>-3</v>
      </c>
      <c r="D26" s="72" t="s">
        <v>12</v>
      </c>
      <c r="E26" s="73">
        <v>225</v>
      </c>
      <c r="F26" s="73">
        <f t="shared" si="0"/>
        <v>-675</v>
      </c>
    </row>
    <row r="27" spans="2:6" x14ac:dyDescent="0.25">
      <c r="B27" s="74" t="s">
        <v>31</v>
      </c>
      <c r="C27" s="73">
        <v>-20</v>
      </c>
      <c r="D27" s="72" t="s">
        <v>12</v>
      </c>
      <c r="E27" s="73">
        <v>20</v>
      </c>
      <c r="F27" s="73">
        <f t="shared" si="0"/>
        <v>-400</v>
      </c>
    </row>
    <row r="28" spans="2:6" x14ac:dyDescent="0.25">
      <c r="B28" s="74" t="s">
        <v>32</v>
      </c>
      <c r="C28" s="73">
        <v>-1</v>
      </c>
      <c r="D28" s="72" t="s">
        <v>12</v>
      </c>
      <c r="E28" s="73">
        <v>400</v>
      </c>
      <c r="F28" s="73">
        <f t="shared" si="0"/>
        <v>-400</v>
      </c>
    </row>
    <row r="29" spans="2:6" x14ac:dyDescent="0.25">
      <c r="B29" s="74" t="s">
        <v>33</v>
      </c>
      <c r="C29" s="73">
        <v>-1</v>
      </c>
      <c r="D29" s="72" t="s">
        <v>12</v>
      </c>
      <c r="E29" s="73">
        <v>140</v>
      </c>
      <c r="F29" s="73">
        <f t="shared" si="0"/>
        <v>-140</v>
      </c>
    </row>
    <row r="30" spans="2:6" x14ac:dyDescent="0.25">
      <c r="B30" s="93" t="s">
        <v>53</v>
      </c>
      <c r="C30" s="94">
        <v>0</v>
      </c>
      <c r="D30" s="95" t="s">
        <v>12</v>
      </c>
      <c r="E30" s="94">
        <v>425</v>
      </c>
      <c r="F30" s="73">
        <f t="shared" si="0"/>
        <v>0</v>
      </c>
    </row>
    <row r="31" spans="2:6" x14ac:dyDescent="0.25">
      <c r="B31" s="90" t="s">
        <v>64</v>
      </c>
      <c r="C31" s="73">
        <v>-1</v>
      </c>
      <c r="D31" s="72"/>
      <c r="E31" s="73">
        <v>500</v>
      </c>
      <c r="F31" s="73">
        <f t="shared" si="0"/>
        <v>-500</v>
      </c>
    </row>
    <row r="32" spans="2:6" x14ac:dyDescent="0.25">
      <c r="B32" s="74" t="s">
        <v>34</v>
      </c>
      <c r="C32" s="73">
        <v>-1</v>
      </c>
      <c r="D32" s="72" t="s">
        <v>12</v>
      </c>
      <c r="E32" s="73">
        <v>1173</v>
      </c>
      <c r="F32" s="73">
        <f t="shared" si="0"/>
        <v>-1173</v>
      </c>
    </row>
    <row r="33" spans="2:6" x14ac:dyDescent="0.25">
      <c r="B33" s="90" t="s">
        <v>69</v>
      </c>
      <c r="C33" s="73">
        <v>-1</v>
      </c>
      <c r="D33" s="72" t="s">
        <v>12</v>
      </c>
      <c r="E33" s="73">
        <v>422</v>
      </c>
      <c r="F33" s="73">
        <f t="shared" si="0"/>
        <v>-422</v>
      </c>
    </row>
    <row r="34" spans="2:6" x14ac:dyDescent="0.25">
      <c r="B34" s="90" t="s">
        <v>62</v>
      </c>
      <c r="C34" s="73">
        <f>-(C11+C13)</f>
        <v>-5200</v>
      </c>
      <c r="D34" s="72" t="s">
        <v>12</v>
      </c>
      <c r="E34" s="97">
        <v>0.15</v>
      </c>
      <c r="F34" s="73">
        <f t="shared" si="0"/>
        <v>-780</v>
      </c>
    </row>
    <row r="35" spans="2:6" x14ac:dyDescent="0.25">
      <c r="B35" s="90" t="s">
        <v>63</v>
      </c>
      <c r="C35" s="73">
        <f>C34</f>
        <v>-5200</v>
      </c>
      <c r="D35" s="72"/>
      <c r="E35" s="97">
        <f>Intro!$C$63/100</f>
        <v>0.2</v>
      </c>
      <c r="F35" s="73">
        <f t="shared" si="0"/>
        <v>-1040</v>
      </c>
    </row>
    <row r="36" spans="2:6" x14ac:dyDescent="0.25">
      <c r="B36" s="74" t="s">
        <v>37</v>
      </c>
      <c r="C36" s="91">
        <v>-2.16</v>
      </c>
      <c r="D36" s="72" t="s">
        <v>12</v>
      </c>
      <c r="E36" s="73">
        <v>90</v>
      </c>
      <c r="F36" s="73">
        <f t="shared" si="0"/>
        <v>-194.4</v>
      </c>
    </row>
    <row r="37" spans="2:6" x14ac:dyDescent="0.25">
      <c r="B37" s="74" t="s">
        <v>38</v>
      </c>
      <c r="C37" s="73">
        <v>-1</v>
      </c>
      <c r="D37" s="72" t="s">
        <v>12</v>
      </c>
      <c r="E37" s="73">
        <v>236</v>
      </c>
      <c r="F37" s="73">
        <f t="shared" si="0"/>
        <v>-236</v>
      </c>
    </row>
    <row r="38" spans="2:6" x14ac:dyDescent="0.25">
      <c r="B38" s="98" t="s">
        <v>114</v>
      </c>
      <c r="C38" s="99"/>
      <c r="D38" s="100"/>
      <c r="E38" s="99"/>
      <c r="F38" s="99">
        <f>Intro!$H$60</f>
        <v>-561.66666666666674</v>
      </c>
    </row>
    <row r="39" spans="2:6" x14ac:dyDescent="0.25">
      <c r="B39" s="74" t="s">
        <v>39</v>
      </c>
      <c r="C39" s="73"/>
      <c r="D39" s="72" t="s">
        <v>12</v>
      </c>
      <c r="E39" s="73"/>
      <c r="F39" s="73">
        <v>-750</v>
      </c>
    </row>
    <row r="40" spans="2:6" x14ac:dyDescent="0.25">
      <c r="B40" s="70" t="s">
        <v>40</v>
      </c>
      <c r="C40" s="71"/>
      <c r="D40" s="72" t="s">
        <v>12</v>
      </c>
      <c r="E40" s="71"/>
      <c r="F40" s="71">
        <f>SUM(F25:F39)</f>
        <v>-7997.0666666666666</v>
      </c>
    </row>
    <row r="41" spans="2:6" x14ac:dyDescent="0.25">
      <c r="B41" s="74" t="s">
        <v>41</v>
      </c>
      <c r="C41" s="73"/>
      <c r="D41" s="72" t="s">
        <v>12</v>
      </c>
      <c r="E41" s="73"/>
      <c r="F41" s="73">
        <f>SUM(F22,F40)</f>
        <v>15567.933333333334</v>
      </c>
    </row>
    <row r="43" spans="2:6" x14ac:dyDescent="0.25">
      <c r="B43" s="66"/>
    </row>
    <row r="44" spans="2:6" x14ac:dyDescent="0.25">
      <c r="B44" s="66" t="s">
        <v>43</v>
      </c>
    </row>
    <row r="46" spans="2:6" x14ac:dyDescent="0.25">
      <c r="B46" s="66"/>
    </row>
    <row r="48" spans="2:6" x14ac:dyDescent="0.25">
      <c r="B48" s="66" t="s">
        <v>45</v>
      </c>
    </row>
    <row r="49" spans="2:2" x14ac:dyDescent="0.25">
      <c r="B49" s="66" t="s">
        <v>46</v>
      </c>
    </row>
    <row r="51" spans="2:2" x14ac:dyDescent="0.25">
      <c r="B51" s="66" t="s">
        <v>47</v>
      </c>
    </row>
    <row r="52" spans="2:2" x14ac:dyDescent="0.25">
      <c r="B52" s="66" t="s">
        <v>48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3896B-D168-4460-B86B-974CF7E922BB}">
  <dimension ref="A1"/>
  <sheetViews>
    <sheetView workbookViewId="0">
      <selection activeCell="M17" sqref="M17"/>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9</vt:i4>
      </vt:variant>
    </vt:vector>
  </HeadingPairs>
  <TitlesOfParts>
    <vt:vector size="9" baseType="lpstr">
      <vt:lpstr>Intro</vt:lpstr>
      <vt:lpstr>Havre renbestand</vt:lpstr>
      <vt:lpstr>Markært renbestand</vt:lpstr>
      <vt:lpstr>Hestebønner renbestand</vt:lpstr>
      <vt:lpstr>Lupin renbestand</vt:lpstr>
      <vt:lpstr>Samdyrkning Linser havre</vt:lpstr>
      <vt:lpstr>Samdyrkning Ært havre </vt:lpstr>
      <vt:lpstr>Samdyrkning Lupin havre</vt:lpstr>
      <vt:lpstr>Ark2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Højholdt</dc:creator>
  <cp:lastModifiedBy>Jesper Fog-Petersen</cp:lastModifiedBy>
  <dcterms:created xsi:type="dcterms:W3CDTF">2024-10-25T13:15:38Z</dcterms:created>
  <dcterms:modified xsi:type="dcterms:W3CDTF">2026-01-15T07:59:42Z</dcterms:modified>
</cp:coreProperties>
</file>