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2022\1207_PAF_CUYH_Ny_viden_til_økologiske_landmænd\01_Arbejdsmappe\EIKF\"/>
    </mc:Choice>
  </mc:AlternateContent>
  <xr:revisionPtr revIDLastSave="0" documentId="8_{10C8C85D-1B4C-4E50-A144-E750115796D4}" xr6:coauthVersionLast="47" xr6:coauthVersionMax="47" xr10:uidLastSave="{00000000-0000-0000-0000-000000000000}"/>
  <bookViews>
    <workbookView xWindow="-110" yWindow="-110" windowWidth="19420" windowHeight="10420" activeTab="1" xr2:uid="{077FBF15-04ED-422A-86B5-BA9CE00CBA87}"/>
  </bookViews>
  <sheets>
    <sheet name="Forudsætninger" sheetId="2" r:id="rId1"/>
    <sheet name="Samlet opgørels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 l="1"/>
  <c r="H11" i="1"/>
  <c r="F26" i="1"/>
  <c r="J15" i="1"/>
  <c r="J16" i="1" s="1"/>
  <c r="D48" i="2"/>
  <c r="E48" i="2"/>
  <c r="F48" i="2"/>
  <c r="C48" i="2"/>
  <c r="B32" i="1"/>
  <c r="L28" i="1"/>
  <c r="M28" i="1"/>
  <c r="N28" i="1"/>
  <c r="K28" i="1"/>
  <c r="L24" i="1"/>
  <c r="M24" i="1"/>
  <c r="N24" i="1"/>
  <c r="K24" i="1"/>
  <c r="E28" i="1"/>
  <c r="F28" i="1"/>
  <c r="G28" i="1"/>
  <c r="D28" i="1"/>
  <c r="E24" i="1"/>
  <c r="F24" i="1"/>
  <c r="G24" i="1"/>
  <c r="D24" i="1"/>
  <c r="D40" i="2"/>
  <c r="E40" i="2"/>
  <c r="F40" i="2"/>
  <c r="C40" i="2"/>
  <c r="J27" i="1"/>
  <c r="J23" i="1"/>
  <c r="B51" i="1" s="1"/>
  <c r="D25" i="2"/>
  <c r="D26" i="2" s="1"/>
  <c r="E25" i="2"/>
  <c r="E26" i="2" s="1"/>
  <c r="F25" i="2"/>
  <c r="F26" i="2" s="1"/>
  <c r="C25" i="2"/>
  <c r="C26" i="2" s="1"/>
  <c r="D18" i="2"/>
  <c r="D19" i="2" s="1"/>
  <c r="E18" i="2"/>
  <c r="E19" i="2" s="1"/>
  <c r="F18" i="2"/>
  <c r="F19" i="2" s="1"/>
  <c r="C18" i="2"/>
  <c r="L26" i="1"/>
  <c r="M26" i="1"/>
  <c r="N26" i="1"/>
  <c r="K26" i="1"/>
  <c r="L22" i="1"/>
  <c r="M22" i="1"/>
  <c r="N22" i="1"/>
  <c r="K22" i="1"/>
  <c r="B27" i="1"/>
  <c r="B23" i="1"/>
  <c r="E26" i="1"/>
  <c r="G26" i="1"/>
  <c r="D26" i="1"/>
  <c r="E22" i="1"/>
  <c r="F22" i="1"/>
  <c r="G22" i="1"/>
  <c r="D22" i="1"/>
  <c r="J13" i="1"/>
  <c r="I54" i="2"/>
  <c r="I56" i="2" s="1"/>
  <c r="I47" i="2" s="1"/>
  <c r="J54" i="2"/>
  <c r="J56" i="2" s="1"/>
  <c r="J47" i="2" s="1"/>
  <c r="K54" i="2"/>
  <c r="K56" i="2" s="1"/>
  <c r="K47" i="2" s="1"/>
  <c r="L54" i="2"/>
  <c r="L56" i="2" s="1"/>
  <c r="L47" i="2" s="1"/>
  <c r="M54" i="2"/>
  <c r="M56" i="2" s="1"/>
  <c r="M47" i="2" s="1"/>
  <c r="N54" i="2"/>
  <c r="N56" i="2" s="1"/>
  <c r="N47" i="2" s="1"/>
  <c r="H54" i="2"/>
  <c r="H56" i="2" s="1"/>
  <c r="H47" i="2" s="1"/>
  <c r="K44" i="1"/>
  <c r="B54" i="1" l="1"/>
  <c r="B48" i="2"/>
  <c r="B55" i="1" s="1"/>
  <c r="B40" i="2"/>
  <c r="B52" i="1" s="1"/>
  <c r="B18" i="2"/>
  <c r="B43" i="1" s="1"/>
  <c r="K49" i="1" s="1"/>
  <c r="B25" i="2"/>
  <c r="B47" i="1" s="1"/>
  <c r="K50" i="1" s="1"/>
  <c r="B26" i="2"/>
  <c r="B48" i="1" s="1"/>
  <c r="C19" i="2"/>
  <c r="B19" i="2" l="1"/>
  <c r="B44" i="1" s="1"/>
  <c r="M49" i="1" l="1"/>
  <c r="G12" i="1"/>
  <c r="J12" i="1" l="1"/>
  <c r="J11" i="1" l="1"/>
  <c r="J10" i="1"/>
  <c r="K55" i="1"/>
  <c r="K54" i="1"/>
  <c r="M50" i="1" l="1"/>
  <c r="K56" i="1"/>
  <c r="K51" i="1"/>
  <c r="M10" i="1" l="1"/>
  <c r="H10" i="1" s="1"/>
  <c r="M51" i="1"/>
  <c r="K45" i="1"/>
  <c r="K46" i="1" l="1"/>
  <c r="M46" i="1" s="1"/>
  <c r="M44" i="1"/>
  <c r="M13" i="1"/>
  <c r="H13" i="1" s="1"/>
  <c r="C33" i="1" l="1"/>
  <c r="M11" i="1"/>
  <c r="M12" i="1"/>
  <c r="H12" i="1" s="1"/>
  <c r="C31" i="1" l="1"/>
  <c r="C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Fog</author>
  </authors>
  <commentList>
    <comment ref="I53" authorId="0" shapeId="0" xr:uid="{F6EAC1C2-388A-48C1-80A5-330BF49248E9}">
      <text>
        <r>
          <rPr>
            <b/>
            <sz val="9"/>
            <color indexed="81"/>
            <rFont val="Tahoma"/>
            <charset val="1"/>
          </rPr>
          <t>Erik Fog:</t>
        </r>
        <r>
          <rPr>
            <sz val="9"/>
            <color indexed="81"/>
            <rFont val="Tahoma"/>
            <charset val="1"/>
          </rPr>
          <t xml:space="preserve">
Skønnet</t>
        </r>
      </text>
    </comment>
    <comment ref="L53" authorId="0" shapeId="0" xr:uid="{9C780F67-B6B8-412A-9EBF-F7F84B540393}">
      <text>
        <r>
          <rPr>
            <b/>
            <sz val="9"/>
            <color indexed="81"/>
            <rFont val="Tahoma"/>
            <charset val="1"/>
          </rPr>
          <t>Erik Fog:</t>
        </r>
        <r>
          <rPr>
            <sz val="9"/>
            <color indexed="81"/>
            <rFont val="Tahoma"/>
            <charset val="1"/>
          </rPr>
          <t xml:space="preserve">
Skønnet</t>
        </r>
      </text>
    </comment>
  </commentList>
</comments>
</file>

<file path=xl/sharedStrings.xml><?xml version="1.0" encoding="utf-8"?>
<sst xmlns="http://schemas.openxmlformats.org/spreadsheetml/2006/main" count="166" uniqueCount="104">
  <si>
    <t>Bedriftens harmoniareal</t>
  </si>
  <si>
    <t>ha</t>
  </si>
  <si>
    <t>Til anvendelse forud for planperiode / gødningsplanlægning</t>
  </si>
  <si>
    <t>tons</t>
  </si>
  <si>
    <t>Indhold af total N</t>
  </si>
  <si>
    <t>Udnyttelsesprocent</t>
  </si>
  <si>
    <t>kg tot-N/tons</t>
  </si>
  <si>
    <t>% udnyttet N</t>
  </si>
  <si>
    <t>Planlagt leverance til biogas</t>
  </si>
  <si>
    <t>Husdyrgødning</t>
  </si>
  <si>
    <t xml:space="preserve">Indhold af total-N </t>
  </si>
  <si>
    <t>Plantematerialer</t>
  </si>
  <si>
    <t>Kg udnyt-N/ha harmoniareal</t>
  </si>
  <si>
    <t>Total-N</t>
  </si>
  <si>
    <t>Udnytteles-procent N</t>
  </si>
  <si>
    <t>%</t>
  </si>
  <si>
    <t>Ikke afgasset gødning</t>
  </si>
  <si>
    <t>N- fra øko-gødning</t>
  </si>
  <si>
    <t>kg total-N</t>
  </si>
  <si>
    <t>N- fra konv-gødning</t>
  </si>
  <si>
    <t>I alt fra ikke-afgasset</t>
  </si>
  <si>
    <t>Leveret husdyrgødning</t>
  </si>
  <si>
    <t>Leveret plantebiomasse</t>
  </si>
  <si>
    <t>I alt</t>
  </si>
  <si>
    <t>kg udn-N</t>
  </si>
  <si>
    <t>Udn-N</t>
  </si>
  <si>
    <t>Grænse for bedriften</t>
  </si>
  <si>
    <t xml:space="preserve"> Balance-N</t>
  </si>
  <si>
    <t>Øko-N-loft (udnyttet)(107 el. 65)</t>
  </si>
  <si>
    <t>Version :</t>
  </si>
  <si>
    <t>Tjek overholdelse af regel-grænser</t>
  </si>
  <si>
    <t>Mængder i kommende planperiode</t>
  </si>
  <si>
    <r>
      <t xml:space="preserve">kg </t>
    </r>
    <r>
      <rPr>
        <b/>
        <sz val="9"/>
        <color theme="1"/>
        <rFont val="Arial"/>
        <family val="2"/>
      </rPr>
      <t>total</t>
    </r>
    <r>
      <rPr>
        <sz val="9"/>
        <color theme="1"/>
        <rFont val="Arial"/>
        <family val="2"/>
      </rPr>
      <t>-N</t>
    </r>
  </si>
  <si>
    <r>
      <t>kg</t>
    </r>
    <r>
      <rPr>
        <b/>
        <sz val="9"/>
        <color theme="1"/>
        <rFont val="Arial"/>
        <family val="2"/>
      </rPr>
      <t xml:space="preserve"> tota</t>
    </r>
    <r>
      <rPr>
        <sz val="9"/>
        <color theme="1"/>
        <rFont val="Arial"/>
        <family val="2"/>
      </rPr>
      <t>l-N</t>
    </r>
  </si>
  <si>
    <t>Opgørelse af kvælstofpuljer, der kan modtages fra biogasanlæg i henhold til økologiske brancheanbefalinger pr 1. august 2022</t>
  </si>
  <si>
    <t>Mellemregninger</t>
  </si>
  <si>
    <t>Forventet N fra afgasset gødning</t>
  </si>
  <si>
    <t>Afgasset gødning</t>
  </si>
  <si>
    <t>Forventet N minus balance-N</t>
  </si>
  <si>
    <t xml:space="preserve">43 kg - reglen: Ikke-afgasset konventionel husdyrgødning </t>
  </si>
  <si>
    <t>Tilskuds-N-loft (107 eller 65 kg udn-N / ha harmoniareal)</t>
  </si>
  <si>
    <t>Øko-regelloft: (170 kg total N / ha harmoniareal)</t>
  </si>
  <si>
    <t>Konv. afgas. husdyrgødnings-N til beregning</t>
  </si>
  <si>
    <t>tons afgasset gødning i alt</t>
  </si>
  <si>
    <t>tons afgasset gødning i  gns. pr. ha</t>
  </si>
  <si>
    <t>Jf. brancheanbefalingerne</t>
  </si>
  <si>
    <t>Jf. tilskuds-N-loft</t>
  </si>
  <si>
    <t>Jf. øko-loft (170 kg total-N)</t>
  </si>
  <si>
    <t>Celler med denne farve er til indtastning</t>
  </si>
  <si>
    <t>Regnearket er til fri afbenyttelse og brugen er på eget ansvar. 
Tab og erstatningskrav som følge af brugen af regnearket kan ikke rejses overfor Innovationscenter for Økologisk Landbrug, SEGES Innovation eller andre.</t>
  </si>
  <si>
    <t>Plads til ekstra afgassset total-N</t>
  </si>
  <si>
    <t>Kvælstofindhold (kg N/ton)</t>
  </si>
  <si>
    <t>Udnyttelsesprocent (%)</t>
  </si>
  <si>
    <t>Type 2</t>
  </si>
  <si>
    <t>Type 3</t>
  </si>
  <si>
    <t>Type 4</t>
  </si>
  <si>
    <t>Kvælstofindhold  / Mængde total-N</t>
  </si>
  <si>
    <t>Udnyttelsesprocent / Mængde udnyttet N</t>
  </si>
  <si>
    <t>Opgørelse af  plantemateriale fra økologiske bedrift til biogasanlæg</t>
  </si>
  <si>
    <t>Frisk kløver-græs</t>
  </si>
  <si>
    <t>TS (kg/ton)</t>
  </si>
  <si>
    <t>Råprot. (kg / ton TS)</t>
  </si>
  <si>
    <t>Friskvægt (ton)</t>
  </si>
  <si>
    <t>Tørstof (ton)</t>
  </si>
  <si>
    <t>Råprot. (kg)</t>
  </si>
  <si>
    <t>Forvejret kl.græs</t>
  </si>
  <si>
    <t>Korn-halm</t>
  </si>
  <si>
    <t>Frøgræs-halm</t>
  </si>
  <si>
    <t>Våd frøgræs-halm</t>
  </si>
  <si>
    <t>Kl.græs-ensilage</t>
  </si>
  <si>
    <t>Varig græs-ensilage</t>
  </si>
  <si>
    <t>Tilført gødning - bedrift</t>
  </si>
  <si>
    <t>Tilført pr. ha</t>
  </si>
  <si>
    <t>kg udn-N/ha</t>
  </si>
  <si>
    <t>Grænse/ha</t>
  </si>
  <si>
    <r>
      <t>kg</t>
    </r>
    <r>
      <rPr>
        <b/>
        <sz val="9"/>
        <color theme="1"/>
        <rFont val="Arial"/>
        <family val="2"/>
      </rPr>
      <t xml:space="preserve"> tota</t>
    </r>
    <r>
      <rPr>
        <sz val="9"/>
        <color theme="1"/>
        <rFont val="Arial"/>
        <family val="2"/>
      </rPr>
      <t>l-N/ha</t>
    </r>
  </si>
  <si>
    <t>65 kg - reglen: Sum af ikke-afgasset og afgasset konventionel husdyrgødning (fratrukket balance-N)</t>
  </si>
  <si>
    <t>Beregnet mængde afgasset gødning (tons), der modtages fra biogasanlæg:</t>
  </si>
  <si>
    <t>Basis-data for beregninger</t>
  </si>
  <si>
    <t>Bedriftens areal</t>
  </si>
  <si>
    <t>Tilskudsbetinget N-loft</t>
  </si>
  <si>
    <t>Kvælstof-data for anvendt gødning</t>
  </si>
  <si>
    <t xml:space="preserve">Ikke-afgasset - økologisk gødning </t>
  </si>
  <si>
    <t xml:space="preserve">Ikke-afgasset - konventionel gødning </t>
  </si>
  <si>
    <t xml:space="preserve">I alt </t>
  </si>
  <si>
    <t>Mængder (tons)</t>
  </si>
  <si>
    <t>Afgasset gødning fra biogasanlæg</t>
  </si>
  <si>
    <t>Kvælstofindhold (total-N)</t>
  </si>
  <si>
    <t>Kvælstofindhold (kg total-N/ton)</t>
  </si>
  <si>
    <t>Forventede mængder anvendt gødning</t>
  </si>
  <si>
    <t>Forventede leverede mængder til biogasanlæg</t>
  </si>
  <si>
    <t>Gødning fra økologiske bedrift til biogasanlæg</t>
  </si>
  <si>
    <t>Plantemateriale fra økologiske bedrift til biogasanlæg</t>
  </si>
  <si>
    <t>Gennemsnitstal for gødninger og plantemateriale</t>
  </si>
  <si>
    <t xml:space="preserve">Ikke-afgasset økologisk gødning </t>
  </si>
  <si>
    <t>Kvælstofindhold i gødning fra økologiske bedrift til biogasanlæg</t>
  </si>
  <si>
    <t>Værdier fra fodermiddeltabel:</t>
  </si>
  <si>
    <t xml:space="preserve">Ikke-afgasset konventionel gødning </t>
  </si>
  <si>
    <t>Type 1</t>
  </si>
  <si>
    <t>Andel af N fra konv. husdyrgødning</t>
  </si>
  <si>
    <t>Modtaget kvælstof (kg total-N)</t>
  </si>
  <si>
    <t>Udviklet i projekt "Ny og opdateret viden til økologiske landmænd" med tilskud fra Promilleafgiftsfonden.</t>
  </si>
  <si>
    <t>Eksempler på N-indhold i biomasser, kg N pr. ton (beregnet fra fodermiddeltabel)</t>
  </si>
  <si>
    <t>eikf-14-11-2022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</si>
</sst>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Red]\-#,##0\ "/>
    <numFmt numFmtId="166" formatCode="0.0"/>
    <numFmt numFmtId="167" formatCode="_-* #,##0.0_-;\-* #,##0.0_-;_-* &quot;-&quot;??_-;_-@_-"/>
  </numFmts>
  <fonts count="13" x14ac:knownFonts="1">
    <font>
      <sz val="9"/>
      <color theme="1"/>
      <name val="Arial"/>
      <family val="2"/>
    </font>
    <font>
      <sz val="9"/>
      <color theme="1"/>
      <name val="Arial"/>
      <family val="2"/>
    </font>
    <font>
      <b/>
      <sz val="9"/>
      <color theme="1"/>
      <name val="Arial"/>
      <family val="2"/>
    </font>
    <font>
      <sz val="9"/>
      <color rgb="FFFF0000"/>
      <name val="Arial"/>
      <family val="2"/>
    </font>
    <font>
      <i/>
      <sz val="9"/>
      <color theme="1"/>
      <name val="Arial"/>
      <family val="2"/>
    </font>
    <font>
      <b/>
      <sz val="12"/>
      <color theme="1"/>
      <name val="Arial"/>
      <family val="2"/>
    </font>
    <font>
      <sz val="10"/>
      <color theme="1"/>
      <name val="Arial"/>
      <family val="2"/>
    </font>
    <font>
      <b/>
      <sz val="11"/>
      <color theme="1"/>
      <name val="Arial"/>
      <family val="2"/>
    </font>
    <font>
      <sz val="8"/>
      <name val="Arial"/>
      <family val="2"/>
    </font>
    <font>
      <sz val="9"/>
      <color indexed="81"/>
      <name val="Tahoma"/>
      <charset val="1"/>
    </font>
    <font>
      <b/>
      <sz val="9"/>
      <color indexed="81"/>
      <name val="Tahoma"/>
      <charset val="1"/>
    </font>
    <font>
      <b/>
      <sz val="14"/>
      <color theme="1"/>
      <name val="Arial"/>
      <family val="2"/>
    </font>
    <font>
      <sz val="8"/>
      <color rgb="FFFF0000"/>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39997558519241921"/>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36">
    <xf numFmtId="0" fontId="0" fillId="0" borderId="0" xfId="0"/>
    <xf numFmtId="0" fontId="2" fillId="0" borderId="0" xfId="0" applyFont="1"/>
    <xf numFmtId="0" fontId="0" fillId="0" borderId="0" xfId="0" applyAlignment="1">
      <alignment horizontal="right"/>
    </xf>
    <xf numFmtId="0" fontId="0" fillId="0" borderId="0" xfId="0" applyAlignment="1">
      <alignment wrapText="1"/>
    </xf>
    <xf numFmtId="164" fontId="0" fillId="0" borderId="0" xfId="1" applyNumberFormat="1" applyFont="1"/>
    <xf numFmtId="0" fontId="0" fillId="0" borderId="1" xfId="0" applyBorder="1" applyAlignment="1">
      <alignment horizontal="right"/>
    </xf>
    <xf numFmtId="164" fontId="0" fillId="0" borderId="1" xfId="1" applyNumberFormat="1" applyFont="1" applyBorder="1"/>
    <xf numFmtId="0" fontId="0" fillId="0" borderId="1" xfId="0" applyBorder="1"/>
    <xf numFmtId="164" fontId="0" fillId="0" borderId="0" xfId="0" applyNumberFormat="1"/>
    <xf numFmtId="164" fontId="0" fillId="0" borderId="1" xfId="1" applyNumberFormat="1" applyFont="1" applyBorder="1" applyAlignment="1">
      <alignment horizontal="right"/>
    </xf>
    <xf numFmtId="164" fontId="0" fillId="0" borderId="1" xfId="0" applyNumberFormat="1" applyBorder="1"/>
    <xf numFmtId="164" fontId="0" fillId="0" borderId="0" xfId="1" applyNumberFormat="1" applyFont="1" applyBorder="1"/>
    <xf numFmtId="164" fontId="0" fillId="0" borderId="0" xfId="1" applyNumberFormat="1" applyFont="1" applyBorder="1" applyAlignment="1">
      <alignment horizontal="right"/>
    </xf>
    <xf numFmtId="0" fontId="3" fillId="0" borderId="0" xfId="0" applyFont="1"/>
    <xf numFmtId="0" fontId="4" fillId="0" borderId="0" xfId="0" applyFont="1"/>
    <xf numFmtId="0" fontId="0" fillId="0" borderId="16" xfId="0" applyBorder="1"/>
    <xf numFmtId="0" fontId="0" fillId="0" borderId="17" xfId="0" applyBorder="1"/>
    <xf numFmtId="164" fontId="0" fillId="0" borderId="8" xfId="1" applyNumberFormat="1" applyFont="1" applyBorder="1"/>
    <xf numFmtId="0" fontId="0" fillId="3" borderId="18" xfId="0" applyFill="1" applyBorder="1"/>
    <xf numFmtId="0" fontId="0" fillId="3" borderId="3" xfId="0" applyFill="1" applyBorder="1"/>
    <xf numFmtId="0" fontId="0" fillId="3" borderId="5" xfId="0" applyFill="1" applyBorder="1"/>
    <xf numFmtId="0" fontId="0" fillId="3" borderId="0" xfId="0" applyFill="1" applyBorder="1"/>
    <xf numFmtId="0" fontId="0" fillId="3" borderId="7" xfId="0" applyFill="1" applyBorder="1"/>
    <xf numFmtId="0" fontId="0" fillId="3" borderId="8" xfId="0" applyFill="1" applyBorder="1"/>
    <xf numFmtId="0" fontId="0" fillId="3" borderId="6" xfId="0" applyFill="1" applyBorder="1"/>
    <xf numFmtId="0" fontId="0" fillId="3" borderId="9" xfId="0" applyFill="1" applyBorder="1"/>
    <xf numFmtId="0" fontId="5" fillId="0" borderId="0" xfId="0" applyFont="1"/>
    <xf numFmtId="0" fontId="0" fillId="3" borderId="15" xfId="0" applyFill="1" applyBorder="1"/>
    <xf numFmtId="0" fontId="2" fillId="0" borderId="1" xfId="0" applyFont="1" applyBorder="1"/>
    <xf numFmtId="0" fontId="4" fillId="0" borderId="0" xfId="0" applyFont="1" applyAlignment="1">
      <alignment horizontal="left"/>
    </xf>
    <xf numFmtId="0" fontId="0" fillId="0" borderId="0" xfId="0" applyBorder="1" applyAlignment="1">
      <alignment horizontal="right"/>
    </xf>
    <xf numFmtId="0" fontId="2" fillId="0" borderId="0" xfId="0" applyFont="1" applyAlignment="1">
      <alignment wrapText="1"/>
    </xf>
    <xf numFmtId="0" fontId="2" fillId="0" borderId="0" xfId="0" applyFont="1" applyAlignment="1">
      <alignment horizontal="left"/>
    </xf>
    <xf numFmtId="0" fontId="0" fillId="0" borderId="0" xfId="0" applyBorder="1"/>
    <xf numFmtId="164" fontId="0" fillId="0" borderId="0" xfId="0" applyNumberFormat="1" applyBorder="1"/>
    <xf numFmtId="164" fontId="4" fillId="0" borderId="0" xfId="0" applyNumberFormat="1" applyFont="1" applyBorder="1"/>
    <xf numFmtId="0" fontId="4" fillId="0" borderId="0" xfId="0" applyFont="1" applyBorder="1"/>
    <xf numFmtId="164" fontId="0" fillId="5" borderId="2" xfId="0" applyNumberFormat="1" applyFill="1" applyBorder="1"/>
    <xf numFmtId="0" fontId="0" fillId="4" borderId="2" xfId="0" applyFill="1" applyBorder="1"/>
    <xf numFmtId="0" fontId="0" fillId="3" borderId="2" xfId="0" applyFill="1" applyBorder="1" applyAlignment="1">
      <alignment horizontal="center"/>
    </xf>
    <xf numFmtId="164" fontId="0" fillId="0" borderId="6" xfId="1" applyNumberFormat="1" applyFont="1" applyBorder="1"/>
    <xf numFmtId="0" fontId="0" fillId="0" borderId="15" xfId="0" applyBorder="1"/>
    <xf numFmtId="0" fontId="0" fillId="0" borderId="0" xfId="0"/>
    <xf numFmtId="0" fontId="2" fillId="0" borderId="0" xfId="0" applyFont="1"/>
    <xf numFmtId="0" fontId="0" fillId="0" borderId="0" xfId="0" applyAlignment="1">
      <alignment horizontal="right"/>
    </xf>
    <xf numFmtId="0" fontId="0" fillId="0" borderId="1" xfId="0" applyBorder="1"/>
    <xf numFmtId="0" fontId="4" fillId="0" borderId="0" xfId="0" applyFont="1"/>
    <xf numFmtId="0" fontId="0" fillId="0" borderId="0" xfId="0" applyBorder="1" applyAlignment="1">
      <alignment horizontal="right"/>
    </xf>
    <xf numFmtId="0" fontId="2" fillId="0" borderId="0" xfId="0" applyFont="1" applyBorder="1" applyAlignment="1">
      <alignment horizontal="right"/>
    </xf>
    <xf numFmtId="164" fontId="0" fillId="4" borderId="2" xfId="0" applyNumberFormat="1" applyFill="1" applyBorder="1"/>
    <xf numFmtId="165" fontId="0" fillId="0" borderId="5" xfId="0" applyNumberFormat="1" applyBorder="1" applyAlignment="1">
      <alignment horizontal="right"/>
    </xf>
    <xf numFmtId="165" fontId="0" fillId="0" borderId="7" xfId="0" applyNumberFormat="1" applyBorder="1" applyAlignment="1">
      <alignment horizontal="right"/>
    </xf>
    <xf numFmtId="0" fontId="0" fillId="0" borderId="9" xfId="0" applyBorder="1"/>
    <xf numFmtId="0" fontId="7" fillId="0" borderId="0" xfId="0" applyFont="1"/>
    <xf numFmtId="0" fontId="0" fillId="0" borderId="0" xfId="0" applyAlignment="1">
      <alignment horizontal="center"/>
    </xf>
    <xf numFmtId="0" fontId="0" fillId="0" borderId="0" xfId="0" applyFill="1" applyBorder="1"/>
    <xf numFmtId="0" fontId="0" fillId="0" borderId="12" xfId="0" applyBorder="1"/>
    <xf numFmtId="0" fontId="0" fillId="0" borderId="21" xfId="0" applyBorder="1"/>
    <xf numFmtId="0" fontId="0" fillId="0" borderId="22" xfId="0" applyBorder="1"/>
    <xf numFmtId="0" fontId="0" fillId="0" borderId="1" xfId="0" applyFill="1" applyBorder="1"/>
    <xf numFmtId="0" fontId="0" fillId="0" borderId="8" xfId="0" applyBorder="1"/>
    <xf numFmtId="43" fontId="0" fillId="0" borderId="0" xfId="1" applyFont="1"/>
    <xf numFmtId="43" fontId="0" fillId="0" borderId="25" xfId="1" applyFont="1" applyBorder="1"/>
    <xf numFmtId="43" fontId="0" fillId="0" borderId="12" xfId="1" applyFont="1" applyBorder="1"/>
    <xf numFmtId="43" fontId="0" fillId="0" borderId="13" xfId="1" applyFont="1" applyBorder="1"/>
    <xf numFmtId="1" fontId="0" fillId="6" borderId="24" xfId="0" applyNumberFormat="1" applyFill="1" applyBorder="1" applyAlignment="1">
      <alignment horizontal="center"/>
    </xf>
    <xf numFmtId="1" fontId="0" fillId="7" borderId="24" xfId="0" applyNumberFormat="1" applyFill="1" applyBorder="1" applyAlignment="1">
      <alignment horizontal="center"/>
    </xf>
    <xf numFmtId="0" fontId="0" fillId="0" borderId="8" xfId="0" applyBorder="1" applyAlignment="1">
      <alignment horizontal="center"/>
    </xf>
    <xf numFmtId="166" fontId="0" fillId="6" borderId="0" xfId="0" applyNumberFormat="1" applyFill="1" applyBorder="1" applyAlignment="1">
      <alignment horizontal="right"/>
    </xf>
    <xf numFmtId="166" fontId="0" fillId="9" borderId="24" xfId="0" applyNumberFormat="1" applyFill="1" applyBorder="1" applyAlignment="1">
      <alignment horizontal="center"/>
    </xf>
    <xf numFmtId="166" fontId="0" fillId="8" borderId="24" xfId="0" applyNumberFormat="1" applyFill="1" applyBorder="1" applyAlignment="1">
      <alignment horizontal="center"/>
    </xf>
    <xf numFmtId="166" fontId="0" fillId="7" borderId="0" xfId="0" applyNumberFormat="1" applyFill="1" applyBorder="1" applyAlignment="1">
      <alignment horizontal="right"/>
    </xf>
    <xf numFmtId="166" fontId="0" fillId="8" borderId="0" xfId="0" applyNumberFormat="1" applyFill="1" applyBorder="1" applyAlignment="1">
      <alignment horizontal="right"/>
    </xf>
    <xf numFmtId="166" fontId="0" fillId="9" borderId="0" xfId="0" applyNumberFormat="1" applyFill="1" applyBorder="1" applyAlignment="1">
      <alignment horizontal="right"/>
    </xf>
    <xf numFmtId="0" fontId="0" fillId="4" borderId="21" xfId="0" applyFill="1" applyBorder="1"/>
    <xf numFmtId="0" fontId="0" fillId="0" borderId="26" xfId="0" applyBorder="1"/>
    <xf numFmtId="0" fontId="2" fillId="0" borderId="12" xfId="0" applyFont="1" applyFill="1" applyBorder="1" applyAlignment="1">
      <alignment horizontal="center" wrapText="1"/>
    </xf>
    <xf numFmtId="1" fontId="0" fillId="0" borderId="0" xfId="0" applyNumberFormat="1"/>
    <xf numFmtId="0" fontId="2" fillId="0" borderId="21" xfId="0" applyFont="1" applyFill="1" applyBorder="1" applyAlignment="1">
      <alignment horizontal="center" wrapText="1"/>
    </xf>
    <xf numFmtId="0" fontId="2" fillId="0" borderId="22" xfId="0" applyFont="1" applyFill="1" applyBorder="1" applyAlignment="1">
      <alignment horizontal="center" wrapText="1"/>
    </xf>
    <xf numFmtId="0" fontId="0" fillId="2" borderId="0" xfId="0" applyFill="1"/>
    <xf numFmtId="0" fontId="0" fillId="2" borderId="0" xfId="0" applyFill="1" applyAlignment="1">
      <alignment horizontal="right"/>
    </xf>
    <xf numFmtId="0" fontId="0" fillId="0" borderId="0" xfId="0" applyFill="1"/>
    <xf numFmtId="165" fontId="0" fillId="0" borderId="0" xfId="0" applyNumberFormat="1" applyBorder="1" applyAlignment="1">
      <alignment horizontal="right"/>
    </xf>
    <xf numFmtId="0" fontId="0" fillId="0" borderId="23" xfId="0" applyBorder="1"/>
    <xf numFmtId="0" fontId="11" fillId="0" borderId="0" xfId="0" applyFont="1"/>
    <xf numFmtId="0" fontId="2" fillId="0" borderId="27" xfId="0" applyFont="1" applyBorder="1" applyAlignment="1">
      <alignment horizontal="center"/>
    </xf>
    <xf numFmtId="0" fontId="2" fillId="6" borderId="28" xfId="0" applyFont="1" applyFill="1" applyBorder="1" applyAlignment="1">
      <alignment horizontal="center"/>
    </xf>
    <xf numFmtId="0" fontId="0" fillId="4" borderId="24" xfId="0" applyFill="1" applyBorder="1"/>
    <xf numFmtId="0" fontId="0" fillId="0" borderId="24" xfId="0" applyBorder="1" applyAlignment="1">
      <alignment horizontal="right"/>
    </xf>
    <xf numFmtId="0" fontId="0" fillId="0" borderId="0" xfId="0" applyFill="1" applyBorder="1" applyAlignment="1">
      <alignment vertical="center" wrapText="1"/>
    </xf>
    <xf numFmtId="0" fontId="0" fillId="0" borderId="6" xfId="0" applyBorder="1"/>
    <xf numFmtId="0" fontId="0" fillId="0" borderId="0" xfId="0" applyBorder="1" applyAlignment="1">
      <alignment horizontal="center"/>
    </xf>
    <xf numFmtId="165" fontId="0" fillId="0" borderId="6" xfId="0" applyNumberFormat="1" applyBorder="1" applyAlignment="1">
      <alignment horizontal="right"/>
    </xf>
    <xf numFmtId="165" fontId="0" fillId="0" borderId="9" xfId="0" applyNumberFormat="1" applyBorder="1" applyAlignment="1">
      <alignment horizontal="right"/>
    </xf>
    <xf numFmtId="0" fontId="2" fillId="0" borderId="18" xfId="0" applyFont="1" applyBorder="1" applyAlignment="1">
      <alignment horizontal="center"/>
    </xf>
    <xf numFmtId="0" fontId="0" fillId="4" borderId="24" xfId="0" applyFill="1" applyBorder="1" applyAlignment="1">
      <alignment horizontal="right"/>
    </xf>
    <xf numFmtId="0" fontId="2" fillId="9" borderId="28" xfId="0" applyFont="1" applyFill="1" applyBorder="1" applyAlignment="1">
      <alignment horizontal="center"/>
    </xf>
    <xf numFmtId="0" fontId="0" fillId="0" borderId="24" xfId="0" applyFont="1" applyBorder="1" applyAlignment="1">
      <alignment horizontal="right"/>
    </xf>
    <xf numFmtId="0" fontId="2" fillId="0" borderId="29" xfId="0" applyFont="1" applyFill="1" applyBorder="1" applyAlignment="1">
      <alignment horizontal="center"/>
    </xf>
    <xf numFmtId="166" fontId="0" fillId="6" borderId="22" xfId="0" applyNumberFormat="1" applyFill="1" applyBorder="1" applyAlignment="1">
      <alignment horizontal="center"/>
    </xf>
    <xf numFmtId="0" fontId="0" fillId="0" borderId="24" xfId="0" applyBorder="1" applyAlignment="1">
      <alignment horizontal="right"/>
    </xf>
    <xf numFmtId="9" fontId="0" fillId="4" borderId="24" xfId="0" applyNumberFormat="1" applyFill="1" applyBorder="1"/>
    <xf numFmtId="0" fontId="2" fillId="8" borderId="28" xfId="0" applyFont="1" applyFill="1" applyBorder="1" applyAlignment="1">
      <alignment horizontal="center"/>
    </xf>
    <xf numFmtId="0" fontId="2" fillId="7" borderId="28" xfId="0" applyFont="1" applyFill="1" applyBorder="1" applyAlignment="1">
      <alignment horizontal="center"/>
    </xf>
    <xf numFmtId="0" fontId="2" fillId="0" borderId="0" xfId="0" applyFont="1" applyFill="1" applyBorder="1" applyAlignment="1">
      <alignment horizontal="center"/>
    </xf>
    <xf numFmtId="0" fontId="2" fillId="0" borderId="0" xfId="0" applyFont="1" applyBorder="1" applyAlignment="1">
      <alignment horizontal="center"/>
    </xf>
    <xf numFmtId="166" fontId="0" fillId="7" borderId="22" xfId="0" applyNumberFormat="1" applyFill="1" applyBorder="1" applyAlignment="1">
      <alignment horizontal="center"/>
    </xf>
    <xf numFmtId="166" fontId="0" fillId="0" borderId="24" xfId="0" applyNumberFormat="1" applyBorder="1" applyAlignment="1">
      <alignment horizontal="center"/>
    </xf>
    <xf numFmtId="0" fontId="2" fillId="0" borderId="19" xfId="0" applyFont="1" applyBorder="1" applyAlignment="1">
      <alignment horizontal="center"/>
    </xf>
    <xf numFmtId="0" fontId="4" fillId="0" borderId="0" xfId="0" applyFont="1" applyAlignment="1">
      <alignment horizontal="right"/>
    </xf>
    <xf numFmtId="0" fontId="12" fillId="0" borderId="0" xfId="0" applyFont="1" applyAlignment="1">
      <alignment horizontal="center"/>
    </xf>
    <xf numFmtId="0" fontId="2" fillId="4" borderId="26" xfId="0" applyFont="1" applyFill="1" applyBorder="1" applyAlignment="1">
      <alignment horizontal="center"/>
    </xf>
    <xf numFmtId="0" fontId="2" fillId="4" borderId="24" xfId="0" applyFont="1" applyFill="1" applyBorder="1" applyAlignment="1">
      <alignment horizontal="center"/>
    </xf>
    <xf numFmtId="0" fontId="2" fillId="4" borderId="31" xfId="0" applyFont="1" applyFill="1" applyBorder="1" applyAlignment="1">
      <alignment horizontal="center"/>
    </xf>
    <xf numFmtId="167" fontId="0" fillId="0" borderId="27" xfId="0" applyNumberFormat="1" applyBorder="1"/>
    <xf numFmtId="167" fontId="0" fillId="0" borderId="2" xfId="0" applyNumberFormat="1" applyBorder="1"/>
    <xf numFmtId="166" fontId="0" fillId="8" borderId="0" xfId="0" applyNumberFormat="1" applyFill="1" applyBorder="1"/>
    <xf numFmtId="166" fontId="0" fillId="9" borderId="0" xfId="0" applyNumberFormat="1" applyFill="1" applyBorder="1"/>
    <xf numFmtId="165" fontId="0" fillId="0" borderId="0" xfId="1" applyNumberFormat="1" applyFont="1"/>
    <xf numFmtId="165" fontId="0" fillId="0" borderId="8" xfId="1" applyNumberFormat="1" applyFont="1" applyBorder="1"/>
    <xf numFmtId="165" fontId="0" fillId="0" borderId="27" xfId="0" applyNumberFormat="1" applyBorder="1"/>
    <xf numFmtId="0" fontId="0" fillId="0" borderId="26" xfId="0" applyBorder="1" applyAlignment="1">
      <alignment horizontal="right"/>
    </xf>
    <xf numFmtId="0" fontId="0" fillId="0" borderId="30" xfId="0" applyBorder="1" applyAlignment="1">
      <alignment horizontal="right"/>
    </xf>
    <xf numFmtId="0" fontId="0" fillId="0" borderId="24" xfId="0" applyBorder="1" applyAlignment="1">
      <alignment horizontal="right"/>
    </xf>
    <xf numFmtId="0" fontId="0" fillId="0" borderId="1"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4" xfId="0" applyBorder="1" applyAlignment="1">
      <alignment horizontal="center"/>
    </xf>
    <xf numFmtId="0" fontId="0" fillId="0" borderId="11" xfId="0" applyBorder="1" applyAlignment="1">
      <alignment horizontal="center"/>
    </xf>
  </cellXfs>
  <cellStyles count="3">
    <cellStyle name="Komma" xfId="1" builtinId="3"/>
    <cellStyle name="Komma 2" xfId="2" xr:uid="{FDF94D85-2485-41B2-907C-746DA542FD14}"/>
    <cellStyle name="Normal" xfId="0" builtinId="0"/>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900544</xdr:colOff>
      <xdr:row>2</xdr:row>
      <xdr:rowOff>5773</xdr:rowOff>
    </xdr:from>
    <xdr:to>
      <xdr:col>13</xdr:col>
      <xdr:colOff>546234</xdr:colOff>
      <xdr:row>4</xdr:row>
      <xdr:rowOff>4761</xdr:rowOff>
    </xdr:to>
    <xdr:pic>
      <xdr:nvPicPr>
        <xdr:cNvPr id="2" name="Billede 1">
          <a:extLst>
            <a:ext uri="{FF2B5EF4-FFF2-40B4-BE49-F238E27FC236}">
              <a16:creationId xmlns:a16="http://schemas.microsoft.com/office/drawing/2014/main" id="{7446DBA7-641D-AFE4-008E-9753ECC577B5}"/>
            </a:ext>
          </a:extLst>
        </xdr:cNvPr>
        <xdr:cNvPicPr>
          <a:picLocks noChangeAspect="1"/>
        </xdr:cNvPicPr>
      </xdr:nvPicPr>
      <xdr:blipFill>
        <a:blip xmlns:r="http://schemas.openxmlformats.org/officeDocument/2006/relationships" r:embed="rId1"/>
        <a:stretch>
          <a:fillRect/>
        </a:stretch>
      </xdr:blipFill>
      <xdr:spPr>
        <a:xfrm>
          <a:off x="7873999" y="346364"/>
          <a:ext cx="2370417" cy="28762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3A90-4AE8-4D30-A918-803611EFC169}">
  <dimension ref="A1:O57"/>
  <sheetViews>
    <sheetView topLeftCell="A32" workbookViewId="0">
      <selection activeCell="H45" sqref="H45"/>
    </sheetView>
  </sheetViews>
  <sheetFormatPr defaultRowHeight="11.5" x14ac:dyDescent="0.25"/>
  <cols>
    <col min="1" max="1" width="34.8984375" customWidth="1"/>
    <col min="2" max="2" width="7.09765625" customWidth="1"/>
    <col min="3" max="3" width="10.59765625" customWidth="1"/>
    <col min="4" max="4" width="9.8984375" customWidth="1"/>
    <col min="5" max="5" width="10.296875" customWidth="1"/>
    <col min="6" max="6" width="9.59765625" customWidth="1"/>
  </cols>
  <sheetData>
    <row r="1" spans="1:6" s="42" customFormat="1" x14ac:dyDescent="0.25">
      <c r="A1" s="42" t="str">
        <f>'Samlet opgørelse'!A2</f>
        <v>Opgørelse af kvælstofpuljer, der kan modtages fra biogasanlæg i henhold til økologiske brancheanbefalinger pr 1. august 2022</v>
      </c>
    </row>
    <row r="2" spans="1:6" s="42" customFormat="1" x14ac:dyDescent="0.25"/>
    <row r="3" spans="1:6" s="42" customFormat="1" ht="18" x14ac:dyDescent="0.4">
      <c r="A3" s="85" t="s">
        <v>78</v>
      </c>
    </row>
    <row r="4" spans="1:6" s="42" customFormat="1" x14ac:dyDescent="0.25"/>
    <row r="5" spans="1:6" s="42" customFormat="1" x14ac:dyDescent="0.25">
      <c r="B5" s="88"/>
      <c r="C5" s="42" t="s">
        <v>48</v>
      </c>
      <c r="D5" s="55"/>
    </row>
    <row r="6" spans="1:6" s="42" customFormat="1" x14ac:dyDescent="0.25">
      <c r="A6" s="43" t="s">
        <v>79</v>
      </c>
    </row>
    <row r="7" spans="1:6" s="42" customFormat="1" ht="12" x14ac:dyDescent="0.3">
      <c r="A7" s="14" t="s">
        <v>0</v>
      </c>
      <c r="B7" s="88"/>
      <c r="C7" t="s">
        <v>1</v>
      </c>
    </row>
    <row r="8" spans="1:6" s="42" customFormat="1" x14ac:dyDescent="0.25"/>
    <row r="9" spans="1:6" s="42" customFormat="1" x14ac:dyDescent="0.25">
      <c r="A9" s="43" t="s">
        <v>80</v>
      </c>
    </row>
    <row r="10" spans="1:6" s="42" customFormat="1" ht="12" x14ac:dyDescent="0.3">
      <c r="A10" s="29" t="s">
        <v>28</v>
      </c>
      <c r="B10" s="88"/>
      <c r="C10" t="s">
        <v>12</v>
      </c>
    </row>
    <row r="11" spans="1:6" s="42" customFormat="1" x14ac:dyDescent="0.25"/>
    <row r="12" spans="1:6" ht="14" x14ac:dyDescent="0.3">
      <c r="A12" s="53" t="s">
        <v>81</v>
      </c>
    </row>
    <row r="14" spans="1:6" x14ac:dyDescent="0.25">
      <c r="A14" s="43" t="s">
        <v>82</v>
      </c>
    </row>
    <row r="15" spans="1:6" x14ac:dyDescent="0.25">
      <c r="A15" s="45"/>
      <c r="B15" s="99"/>
      <c r="C15" s="112" t="s">
        <v>98</v>
      </c>
      <c r="D15" s="112" t="s">
        <v>53</v>
      </c>
      <c r="E15" s="114" t="s">
        <v>54</v>
      </c>
      <c r="F15" s="113" t="s">
        <v>55</v>
      </c>
    </row>
    <row r="16" spans="1:6" x14ac:dyDescent="0.25">
      <c r="A16" s="124" t="s">
        <v>88</v>
      </c>
      <c r="B16" s="124"/>
      <c r="C16" s="88"/>
      <c r="D16" s="88"/>
      <c r="E16" s="88"/>
      <c r="F16" s="88"/>
    </row>
    <row r="17" spans="1:7" x14ac:dyDescent="0.25">
      <c r="A17" s="124" t="s">
        <v>52</v>
      </c>
      <c r="B17" s="124"/>
      <c r="C17" s="102"/>
      <c r="D17" s="102"/>
      <c r="E17" s="102"/>
      <c r="F17" s="102"/>
    </row>
    <row r="18" spans="1:7" hidden="1" x14ac:dyDescent="0.25">
      <c r="A18" s="55" t="s">
        <v>56</v>
      </c>
      <c r="B18" s="100" t="str">
        <f>IF(SUM(C18:F18)=0,"0",SUM(C18:F18)/'Samlet opgørelse'!B23)</f>
        <v>0</v>
      </c>
      <c r="C18" s="58">
        <f>C16*'Samlet opgørelse'!D23</f>
        <v>0</v>
      </c>
      <c r="D18" s="58">
        <f>D16*'Samlet opgørelse'!E23</f>
        <v>0</v>
      </c>
      <c r="E18" s="58">
        <f>E16*'Samlet opgørelse'!F23</f>
        <v>0</v>
      </c>
      <c r="F18" s="58">
        <f>F16*'Samlet opgørelse'!G23</f>
        <v>0</v>
      </c>
    </row>
    <row r="19" spans="1:7" hidden="1" x14ac:dyDescent="0.25">
      <c r="A19" s="59" t="s">
        <v>57</v>
      </c>
      <c r="B19" s="65" t="str">
        <f>IF(SUM(C19:F19)=0,"0",SUM(C19:F19)/SUM(C18:F18)*100)</f>
        <v>0</v>
      </c>
      <c r="C19" s="45">
        <f>C17*C18</f>
        <v>0</v>
      </c>
      <c r="D19" s="58">
        <f t="shared" ref="D19:F19" si="0">D17*D18</f>
        <v>0</v>
      </c>
      <c r="E19" s="45">
        <f t="shared" si="0"/>
        <v>0</v>
      </c>
      <c r="F19" s="58">
        <f t="shared" si="0"/>
        <v>0</v>
      </c>
    </row>
    <row r="20" spans="1:7" x14ac:dyDescent="0.25">
      <c r="B20" s="54"/>
    </row>
    <row r="21" spans="1:7" x14ac:dyDescent="0.25">
      <c r="A21" s="43" t="s">
        <v>83</v>
      </c>
      <c r="B21" s="54"/>
      <c r="C21" s="42"/>
      <c r="D21" s="42"/>
      <c r="E21" s="42"/>
      <c r="F21" s="42"/>
    </row>
    <row r="22" spans="1:7" x14ac:dyDescent="0.25">
      <c r="A22" s="33"/>
      <c r="B22" s="105"/>
      <c r="C22" s="112" t="s">
        <v>98</v>
      </c>
      <c r="D22" s="112" t="s">
        <v>53</v>
      </c>
      <c r="E22" s="112" t="s">
        <v>54</v>
      </c>
      <c r="F22" s="113" t="s">
        <v>55</v>
      </c>
      <c r="G22" s="56"/>
    </row>
    <row r="23" spans="1:7" x14ac:dyDescent="0.25">
      <c r="A23" s="124" t="s">
        <v>88</v>
      </c>
      <c r="B23" s="124"/>
      <c r="C23" s="88"/>
      <c r="D23" s="88"/>
      <c r="E23" s="88"/>
      <c r="F23" s="88"/>
      <c r="G23" s="56"/>
    </row>
    <row r="24" spans="1:7" x14ac:dyDescent="0.25">
      <c r="A24" s="124" t="s">
        <v>52</v>
      </c>
      <c r="B24" s="124"/>
      <c r="C24" s="102"/>
      <c r="D24" s="102"/>
      <c r="E24" s="102"/>
      <c r="F24" s="102"/>
      <c r="G24" s="56"/>
    </row>
    <row r="25" spans="1:7" hidden="1" x14ac:dyDescent="0.25">
      <c r="A25" s="55" t="s">
        <v>56</v>
      </c>
      <c r="B25" s="107" t="str">
        <f>IF(SUM(C25:F25)=0,"0",SUM(C25:F25)/'Samlet opgørelse'!B27)</f>
        <v>0</v>
      </c>
      <c r="C25" s="56">
        <f>'Samlet opgørelse'!D27*C23</f>
        <v>0</v>
      </c>
      <c r="D25" s="56">
        <f>'Samlet opgørelse'!E27*D23</f>
        <v>0</v>
      </c>
      <c r="E25" s="56">
        <f>'Samlet opgørelse'!F27*E23</f>
        <v>0</v>
      </c>
      <c r="F25" s="56">
        <f>'Samlet opgørelse'!G27*F23</f>
        <v>0</v>
      </c>
      <c r="G25" s="56"/>
    </row>
    <row r="26" spans="1:7" hidden="1" x14ac:dyDescent="0.25">
      <c r="A26" s="59" t="s">
        <v>57</v>
      </c>
      <c r="B26" s="66" t="str">
        <f>IF(SUM(C26:F26)=0,"0",SUM(C26:F26)/SUM(C25:F25)*100)</f>
        <v>0</v>
      </c>
      <c r="C26" s="57">
        <f>C24*C25</f>
        <v>0</v>
      </c>
      <c r="D26" s="57">
        <f t="shared" ref="D26" si="1">D24*D25</f>
        <v>0</v>
      </c>
      <c r="E26" s="57">
        <f t="shared" ref="E26" si="2">E24*E25</f>
        <v>0</v>
      </c>
      <c r="F26" s="57">
        <f t="shared" ref="F26" si="3">F24*F25</f>
        <v>0</v>
      </c>
      <c r="G26" s="56"/>
    </row>
    <row r="27" spans="1:7" x14ac:dyDescent="0.25">
      <c r="B27" s="54"/>
    </row>
    <row r="28" spans="1:7" s="42" customFormat="1" x14ac:dyDescent="0.25">
      <c r="A28" s="43" t="s">
        <v>86</v>
      </c>
      <c r="B28" s="54"/>
    </row>
    <row r="29" spans="1:7" s="42" customFormat="1" x14ac:dyDescent="0.25">
      <c r="A29" s="44" t="s">
        <v>87</v>
      </c>
      <c r="B29" s="88"/>
      <c r="C29" s="42" t="s">
        <v>6</v>
      </c>
    </row>
    <row r="30" spans="1:7" s="42" customFormat="1" x14ac:dyDescent="0.25">
      <c r="A30" s="44" t="s">
        <v>14</v>
      </c>
      <c r="B30" s="88"/>
      <c r="C30" s="42" t="s">
        <v>15</v>
      </c>
    </row>
    <row r="31" spans="1:7" s="42" customFormat="1" x14ac:dyDescent="0.25">
      <c r="A31" s="44" t="s">
        <v>99</v>
      </c>
      <c r="B31" s="88"/>
      <c r="C31" s="42" t="s">
        <v>15</v>
      </c>
    </row>
    <row r="32" spans="1:7" x14ac:dyDescent="0.25">
      <c r="B32" s="54"/>
    </row>
    <row r="33" spans="1:15" ht="12" thickBot="1" x14ac:dyDescent="0.3">
      <c r="A33" s="60"/>
      <c r="B33" s="67"/>
      <c r="C33" s="60"/>
      <c r="D33" s="60"/>
      <c r="E33" s="60"/>
      <c r="F33" s="60"/>
    </row>
    <row r="34" spans="1:15" x14ac:dyDescent="0.25">
      <c r="B34" s="54"/>
    </row>
    <row r="35" spans="1:15" x14ac:dyDescent="0.25">
      <c r="B35" s="54"/>
    </row>
    <row r="36" spans="1:15" ht="14" x14ac:dyDescent="0.3">
      <c r="A36" s="53" t="s">
        <v>95</v>
      </c>
      <c r="B36" s="54"/>
    </row>
    <row r="37" spans="1:15" x14ac:dyDescent="0.25">
      <c r="B37" s="54"/>
    </row>
    <row r="38" spans="1:15" x14ac:dyDescent="0.25">
      <c r="A38" s="33"/>
      <c r="B38" s="106"/>
      <c r="C38" s="112" t="s">
        <v>98</v>
      </c>
      <c r="D38" s="113" t="s">
        <v>53</v>
      </c>
      <c r="E38" s="114" t="s">
        <v>54</v>
      </c>
      <c r="F38" s="113" t="s">
        <v>55</v>
      </c>
    </row>
    <row r="39" spans="1:15" x14ac:dyDescent="0.25">
      <c r="A39" s="122" t="s">
        <v>51</v>
      </c>
      <c r="B39" s="123"/>
      <c r="C39" s="74"/>
      <c r="D39" s="74"/>
      <c r="E39" s="74"/>
      <c r="F39" s="88"/>
    </row>
    <row r="40" spans="1:15" hidden="1" x14ac:dyDescent="0.25">
      <c r="A40" s="55" t="s">
        <v>56</v>
      </c>
      <c r="B40" s="70" t="str">
        <f>IF(SUM(C40:F40)=0,"0",SUM(C40:F40)/'Samlet opgørelse'!J23)</f>
        <v>0</v>
      </c>
      <c r="C40" s="75">
        <f>'Samlet opgørelse'!K23*C39</f>
        <v>0</v>
      </c>
      <c r="D40" s="75">
        <f>'Samlet opgørelse'!L23*D39</f>
        <v>0</v>
      </c>
      <c r="E40" s="75">
        <f>'Samlet opgørelse'!M23*E39</f>
        <v>0</v>
      </c>
      <c r="F40" s="75">
        <f>'Samlet opgørelse'!N23*F39</f>
        <v>0</v>
      </c>
    </row>
    <row r="41" spans="1:15" x14ac:dyDescent="0.25">
      <c r="B41" s="54"/>
    </row>
    <row r="42" spans="1:15" ht="12" thickBot="1" x14ac:dyDescent="0.3">
      <c r="A42" s="60"/>
      <c r="B42" s="67"/>
      <c r="C42" s="60"/>
      <c r="D42" s="60"/>
      <c r="E42" s="60"/>
      <c r="F42" s="60"/>
      <c r="G42" s="60"/>
      <c r="H42" s="60"/>
      <c r="I42" s="60"/>
      <c r="J42" s="60"/>
      <c r="K42" s="60"/>
      <c r="L42" s="60"/>
      <c r="M42" s="60"/>
      <c r="N42" s="60"/>
    </row>
    <row r="43" spans="1:15" x14ac:dyDescent="0.25">
      <c r="B43" s="54"/>
    </row>
    <row r="44" spans="1:15" ht="14" x14ac:dyDescent="0.3">
      <c r="A44" s="53" t="s">
        <v>58</v>
      </c>
      <c r="B44" s="54"/>
      <c r="H44" s="46" t="s">
        <v>102</v>
      </c>
    </row>
    <row r="45" spans="1:15" x14ac:dyDescent="0.25">
      <c r="B45" s="54"/>
      <c r="H45" s="45"/>
      <c r="I45" s="45"/>
      <c r="J45" s="45"/>
      <c r="K45" s="45"/>
      <c r="L45" s="45"/>
      <c r="M45" s="45"/>
      <c r="N45" s="45"/>
    </row>
    <row r="46" spans="1:15" ht="34.5" x14ac:dyDescent="0.25">
      <c r="A46" s="33"/>
      <c r="B46" s="109"/>
      <c r="C46" s="112" t="s">
        <v>98</v>
      </c>
      <c r="D46" s="113" t="s">
        <v>53</v>
      </c>
      <c r="E46" s="114" t="s">
        <v>54</v>
      </c>
      <c r="F46" s="113" t="s">
        <v>55</v>
      </c>
      <c r="H46" s="78" t="s">
        <v>59</v>
      </c>
      <c r="I46" s="78" t="s">
        <v>65</v>
      </c>
      <c r="J46" s="78" t="s">
        <v>66</v>
      </c>
      <c r="K46" s="78" t="s">
        <v>67</v>
      </c>
      <c r="L46" s="78" t="s">
        <v>68</v>
      </c>
      <c r="M46" s="78" t="s">
        <v>69</v>
      </c>
      <c r="N46" s="79" t="s">
        <v>70</v>
      </c>
      <c r="O46" s="76"/>
    </row>
    <row r="47" spans="1:15" x14ac:dyDescent="0.25">
      <c r="A47" s="122" t="s">
        <v>51</v>
      </c>
      <c r="B47" s="123"/>
      <c r="C47" s="74"/>
      <c r="D47" s="74"/>
      <c r="E47" s="74"/>
      <c r="F47" s="88"/>
      <c r="H47" s="108">
        <f>H56/6.25</f>
        <v>6.12</v>
      </c>
      <c r="I47" s="108">
        <f t="shared" ref="I47:N47" si="4">I56/6.25</f>
        <v>10.8</v>
      </c>
      <c r="J47" s="108">
        <f t="shared" si="4"/>
        <v>6.9359999999999999</v>
      </c>
      <c r="K47" s="108">
        <f t="shared" si="4"/>
        <v>9.1120000000000001</v>
      </c>
      <c r="L47" s="108">
        <f t="shared" si="4"/>
        <v>4.2880000000000003</v>
      </c>
      <c r="M47" s="108">
        <f t="shared" si="4"/>
        <v>11.2608</v>
      </c>
      <c r="N47" s="108">
        <f t="shared" si="4"/>
        <v>10.291200000000002</v>
      </c>
    </row>
    <row r="48" spans="1:15" hidden="1" x14ac:dyDescent="0.25">
      <c r="A48" s="55" t="s">
        <v>56</v>
      </c>
      <c r="B48" s="69" t="str">
        <f>IF(SUM(C48:F48)=0,"0",SUM(C48:F48)/'Samlet opgørelse'!J27)</f>
        <v>0</v>
      </c>
      <c r="C48" s="75">
        <f>'Samlet opgørelse'!K27*C47</f>
        <v>0</v>
      </c>
      <c r="D48" s="75">
        <f>'Samlet opgørelse'!L27*D47</f>
        <v>0</v>
      </c>
      <c r="E48" s="75">
        <f>'Samlet opgørelse'!M27*E47</f>
        <v>0</v>
      </c>
      <c r="F48" s="75">
        <f>'Samlet opgørelse'!N27*F47</f>
        <v>0</v>
      </c>
    </row>
    <row r="49" spans="1:14" x14ac:dyDescent="0.25">
      <c r="D49" s="42"/>
      <c r="E49" s="42"/>
      <c r="F49" s="42"/>
    </row>
    <row r="50" spans="1:14" ht="12" thickBot="1" x14ac:dyDescent="0.3">
      <c r="A50" s="60"/>
      <c r="B50" s="60"/>
      <c r="C50" s="60"/>
      <c r="D50" s="60"/>
      <c r="E50" s="60"/>
      <c r="F50" s="60"/>
      <c r="G50" s="60"/>
      <c r="H50" s="60"/>
      <c r="I50" s="60"/>
      <c r="J50" s="60"/>
      <c r="K50" s="60"/>
      <c r="L50" s="60"/>
      <c r="M50" s="60"/>
      <c r="N50" s="60"/>
    </row>
    <row r="52" spans="1:14" x14ac:dyDescent="0.25">
      <c r="G52" s="44" t="s">
        <v>62</v>
      </c>
      <c r="H52">
        <v>1</v>
      </c>
      <c r="I52" s="42">
        <v>1</v>
      </c>
      <c r="J52" s="42">
        <v>1</v>
      </c>
      <c r="K52" s="42">
        <v>1</v>
      </c>
      <c r="L52" s="42">
        <v>1</v>
      </c>
      <c r="M52" s="42">
        <v>1</v>
      </c>
      <c r="N52" s="42">
        <v>1</v>
      </c>
    </row>
    <row r="53" spans="1:14" ht="12" x14ac:dyDescent="0.3">
      <c r="E53" s="110" t="s">
        <v>96</v>
      </c>
      <c r="G53" s="81" t="s">
        <v>60</v>
      </c>
      <c r="H53" s="80">
        <v>170</v>
      </c>
      <c r="I53" s="80">
        <v>300</v>
      </c>
      <c r="J53" s="80">
        <v>850</v>
      </c>
      <c r="K53" s="80">
        <v>850</v>
      </c>
      <c r="L53" s="80">
        <v>400</v>
      </c>
      <c r="M53" s="80">
        <v>414</v>
      </c>
      <c r="N53" s="80">
        <v>536</v>
      </c>
    </row>
    <row r="54" spans="1:14" x14ac:dyDescent="0.25">
      <c r="C54" s="82"/>
      <c r="G54" s="44" t="s">
        <v>63</v>
      </c>
      <c r="H54">
        <f>H52*H53/1000</f>
        <v>0.17</v>
      </c>
      <c r="I54" s="42">
        <f t="shared" ref="I54:N54" si="5">I52*I53/1000</f>
        <v>0.3</v>
      </c>
      <c r="J54" s="42">
        <f t="shared" si="5"/>
        <v>0.85</v>
      </c>
      <c r="K54" s="42">
        <f t="shared" si="5"/>
        <v>0.85</v>
      </c>
      <c r="L54" s="42">
        <f t="shared" si="5"/>
        <v>0.4</v>
      </c>
      <c r="M54" s="42">
        <f t="shared" si="5"/>
        <v>0.41399999999999998</v>
      </c>
      <c r="N54" s="42">
        <f t="shared" si="5"/>
        <v>0.53600000000000003</v>
      </c>
    </row>
    <row r="55" spans="1:14" ht="12" x14ac:dyDescent="0.3">
      <c r="E55" s="110" t="s">
        <v>96</v>
      </c>
      <c r="F55" s="42"/>
      <c r="G55" s="81" t="s">
        <v>61</v>
      </c>
      <c r="H55" s="81">
        <v>225</v>
      </c>
      <c r="I55" s="81">
        <v>225</v>
      </c>
      <c r="J55" s="81">
        <v>51</v>
      </c>
      <c r="K55" s="81">
        <v>67</v>
      </c>
      <c r="L55" s="81">
        <v>67</v>
      </c>
      <c r="M55" s="81">
        <v>170</v>
      </c>
      <c r="N55" s="81">
        <v>120</v>
      </c>
    </row>
    <row r="56" spans="1:14" x14ac:dyDescent="0.25">
      <c r="G56" s="44" t="s">
        <v>64</v>
      </c>
      <c r="H56" s="77">
        <f>H54*H55</f>
        <v>38.25</v>
      </c>
      <c r="I56" s="77">
        <f t="shared" ref="I56:N56" si="6">I54*I55</f>
        <v>67.5</v>
      </c>
      <c r="J56" s="77">
        <f t="shared" si="6"/>
        <v>43.35</v>
      </c>
      <c r="K56" s="77">
        <f t="shared" si="6"/>
        <v>56.949999999999996</v>
      </c>
      <c r="L56" s="77">
        <f t="shared" si="6"/>
        <v>26.8</v>
      </c>
      <c r="M56" s="77">
        <f t="shared" si="6"/>
        <v>70.38</v>
      </c>
      <c r="N56" s="77">
        <f t="shared" si="6"/>
        <v>64.320000000000007</v>
      </c>
    </row>
    <row r="57" spans="1:14" x14ac:dyDescent="0.25">
      <c r="G57" s="44"/>
    </row>
  </sheetData>
  <mergeCells count="6">
    <mergeCell ref="A47:B47"/>
    <mergeCell ref="A16:B16"/>
    <mergeCell ref="A17:B17"/>
    <mergeCell ref="A23:B23"/>
    <mergeCell ref="A24:B24"/>
    <mergeCell ref="A39:B39"/>
  </mergeCells>
  <phoneticPr fontId="8"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8582-D334-4664-95C1-BCB7865103DD}">
  <dimension ref="A1:U65"/>
  <sheetViews>
    <sheetView tabSelected="1" zoomScale="110" zoomScaleNormal="110" workbookViewId="0">
      <pane ySplit="16" topLeftCell="A17" activePane="bottomLeft" state="frozen"/>
      <selection pane="bottomLeft" activeCell="D3" sqref="D3"/>
    </sheetView>
  </sheetViews>
  <sheetFormatPr defaultRowHeight="11.5" x14ac:dyDescent="0.25"/>
  <cols>
    <col min="1" max="1" width="29.59765625" customWidth="1"/>
    <col min="2" max="2" width="11.3984375" bestFit="1" customWidth="1"/>
    <col min="3" max="3" width="6.69921875" customWidth="1"/>
    <col min="4" max="4" width="11.3984375" bestFit="1" customWidth="1"/>
    <col min="5" max="5" width="10.8984375" customWidth="1"/>
    <col min="6" max="6" width="9.09765625" customWidth="1"/>
    <col min="7" max="7" width="10.8984375" customWidth="1"/>
    <col min="8" max="8" width="5.8984375" style="42" customWidth="1"/>
    <col min="9" max="9" width="13.8984375" style="42" customWidth="1"/>
    <col min="10" max="10" width="15.59765625" customWidth="1"/>
    <col min="11" max="11" width="10.09765625" bestFit="1" customWidth="1"/>
    <col min="13" max="13" width="8.3984375" customWidth="1"/>
    <col min="15" max="15" width="6.8984375" customWidth="1"/>
    <col min="16" max="16" width="10.8984375" customWidth="1"/>
  </cols>
  <sheetData>
    <row r="1" spans="1:14" x14ac:dyDescent="0.25">
      <c r="A1" s="1"/>
    </row>
    <row r="2" spans="1:14" ht="15.5" x14ac:dyDescent="0.35">
      <c r="A2" s="26" t="s">
        <v>34</v>
      </c>
    </row>
    <row r="3" spans="1:14" x14ac:dyDescent="0.25">
      <c r="A3" s="2" t="s">
        <v>29</v>
      </c>
      <c r="B3" t="s">
        <v>103</v>
      </c>
    </row>
    <row r="4" spans="1:14" x14ac:dyDescent="0.25">
      <c r="A4" t="s">
        <v>101</v>
      </c>
    </row>
    <row r="6" spans="1:14" x14ac:dyDescent="0.25">
      <c r="A6" t="s">
        <v>2</v>
      </c>
    </row>
    <row r="7" spans="1:14" x14ac:dyDescent="0.25">
      <c r="J7" s="125" t="s">
        <v>31</v>
      </c>
      <c r="K7" s="125"/>
      <c r="L7" s="125"/>
      <c r="M7" s="125"/>
      <c r="N7" s="125"/>
    </row>
    <row r="8" spans="1:14" ht="12" thickBot="1" x14ac:dyDescent="0.3">
      <c r="A8" s="1" t="s">
        <v>30</v>
      </c>
    </row>
    <row r="9" spans="1:14" ht="12" thickBot="1" x14ac:dyDescent="0.3">
      <c r="A9" s="18"/>
      <c r="B9" s="19"/>
      <c r="C9" s="19"/>
      <c r="D9" s="19"/>
      <c r="E9" s="19"/>
      <c r="F9" s="19"/>
      <c r="G9" s="39" t="s">
        <v>74</v>
      </c>
      <c r="H9" s="126" t="s">
        <v>72</v>
      </c>
      <c r="I9" s="127"/>
      <c r="J9" s="129" t="s">
        <v>26</v>
      </c>
      <c r="K9" s="134"/>
      <c r="L9" s="135" t="s">
        <v>71</v>
      </c>
      <c r="M9" s="129"/>
      <c r="N9" s="130"/>
    </row>
    <row r="10" spans="1:14" ht="12" thickBot="1" x14ac:dyDescent="0.3">
      <c r="A10" s="20" t="s">
        <v>39</v>
      </c>
      <c r="B10" s="21"/>
      <c r="C10" s="21"/>
      <c r="D10" s="21"/>
      <c r="E10" s="21"/>
      <c r="F10" s="21"/>
      <c r="G10" s="39">
        <v>43</v>
      </c>
      <c r="H10" s="115" t="str">
        <f>IF(Forudsætninger!$B$7=0," ",M10/Forudsætninger!$B$7)</f>
        <v xml:space="preserve"> </v>
      </c>
      <c r="I10" s="84" t="s">
        <v>73</v>
      </c>
      <c r="J10" s="11">
        <f>Forudsætninger!$B$7*43</f>
        <v>0</v>
      </c>
      <c r="K10" s="21" t="s">
        <v>24</v>
      </c>
      <c r="L10" s="62"/>
      <c r="M10" s="119">
        <f>M50</f>
        <v>0</v>
      </c>
      <c r="N10" s="24" t="s">
        <v>24</v>
      </c>
    </row>
    <row r="11" spans="1:14" ht="12" thickBot="1" x14ac:dyDescent="0.3">
      <c r="A11" s="20" t="s">
        <v>76</v>
      </c>
      <c r="B11" s="21"/>
      <c r="C11" s="21"/>
      <c r="D11" s="21"/>
      <c r="E11" s="21"/>
      <c r="F11" s="21"/>
      <c r="G11" s="39">
        <v>65</v>
      </c>
      <c r="H11" s="121" t="str">
        <f>IF(Forudsætninger!$B$7=0," ",M11/Forudsætninger!$B$7)</f>
        <v xml:space="preserve"> </v>
      </c>
      <c r="I11" s="24" t="s">
        <v>73</v>
      </c>
      <c r="J11" s="11">
        <f>Forudsætninger!$B$7*65</f>
        <v>0</v>
      </c>
      <c r="K11" s="21" t="s">
        <v>24</v>
      </c>
      <c r="L11" s="63"/>
      <c r="M11" s="119">
        <f>M46+M50</f>
        <v>0</v>
      </c>
      <c r="N11" s="24" t="s">
        <v>24</v>
      </c>
    </row>
    <row r="12" spans="1:14" ht="12" thickBot="1" x14ac:dyDescent="0.3">
      <c r="A12" s="20" t="s">
        <v>40</v>
      </c>
      <c r="B12" s="21"/>
      <c r="C12" s="21"/>
      <c r="D12" s="21"/>
      <c r="E12" s="21"/>
      <c r="F12" s="21"/>
      <c r="G12" s="39">
        <f>Forudsætninger!B10</f>
        <v>0</v>
      </c>
      <c r="H12" s="115" t="str">
        <f>IF(Forudsætninger!$B$7=0," ",M12/Forudsætninger!$B$7)</f>
        <v xml:space="preserve"> </v>
      </c>
      <c r="I12" s="24" t="s">
        <v>73</v>
      </c>
      <c r="J12" s="11">
        <f>Forudsætninger!$B$7*Forudsætninger!B10</f>
        <v>0</v>
      </c>
      <c r="K12" s="21" t="s">
        <v>24</v>
      </c>
      <c r="L12" s="63"/>
      <c r="M12" s="119">
        <f>M44+M51</f>
        <v>0</v>
      </c>
      <c r="N12" s="24" t="s">
        <v>24</v>
      </c>
    </row>
    <row r="13" spans="1:14" ht="12" thickBot="1" x14ac:dyDescent="0.3">
      <c r="A13" s="22" t="s">
        <v>41</v>
      </c>
      <c r="B13" s="23"/>
      <c r="C13" s="23"/>
      <c r="D13" s="23"/>
      <c r="E13" s="23"/>
      <c r="F13" s="23"/>
      <c r="G13" s="39">
        <v>170</v>
      </c>
      <c r="H13" s="116" t="str">
        <f>IF(Forudsætninger!$B$7=0," ",M13/Forudsætninger!$B$7)</f>
        <v xml:space="preserve"> </v>
      </c>
      <c r="I13" s="25" t="s">
        <v>75</v>
      </c>
      <c r="J13" s="17">
        <f>Forudsætninger!$B$7*G13</f>
        <v>0</v>
      </c>
      <c r="K13" s="23" t="s">
        <v>32</v>
      </c>
      <c r="L13" s="64"/>
      <c r="M13" s="120">
        <f>K44+K51</f>
        <v>0</v>
      </c>
      <c r="N13" s="25" t="s">
        <v>33</v>
      </c>
    </row>
    <row r="14" spans="1:14" ht="12" thickBot="1" x14ac:dyDescent="0.3"/>
    <row r="15" spans="1:14" ht="12" thickBot="1" x14ac:dyDescent="0.3">
      <c r="A15" s="27" t="s">
        <v>77</v>
      </c>
      <c r="B15" s="15"/>
      <c r="C15" s="15"/>
      <c r="D15" s="15"/>
      <c r="E15" s="15"/>
      <c r="F15" s="15"/>
      <c r="G15" s="15"/>
      <c r="H15" s="15"/>
      <c r="I15" s="15"/>
      <c r="J15" s="37" t="str">
        <f>IF(B31=0," ",B31/Forudsætninger!B29)</f>
        <v xml:space="preserve"> </v>
      </c>
      <c r="K15" s="15" t="s">
        <v>43</v>
      </c>
      <c r="L15" s="15"/>
      <c r="M15" s="15"/>
      <c r="N15" s="16"/>
    </row>
    <row r="16" spans="1:14" ht="12" thickBot="1" x14ac:dyDescent="0.3">
      <c r="J16" s="37" t="str">
        <f>IF(B31=0," ",J15/Forudsætninger!B7)</f>
        <v xml:space="preserve"> </v>
      </c>
      <c r="K16" s="41" t="s">
        <v>44</v>
      </c>
      <c r="L16" s="15"/>
      <c r="M16" s="15"/>
      <c r="N16" s="16"/>
    </row>
    <row r="17" spans="1:17" ht="12" thickBot="1" x14ac:dyDescent="0.3">
      <c r="C17" s="38"/>
      <c r="D17" t="s">
        <v>48</v>
      </c>
    </row>
    <row r="19" spans="1:17" x14ac:dyDescent="0.25">
      <c r="A19" s="28" t="s">
        <v>89</v>
      </c>
      <c r="B19" s="7"/>
      <c r="C19" s="7"/>
      <c r="I19" s="28" t="s">
        <v>90</v>
      </c>
      <c r="J19" s="45"/>
      <c r="K19" s="45"/>
      <c r="L19" s="45"/>
    </row>
    <row r="20" spans="1:17" x14ac:dyDescent="0.25">
      <c r="B20" s="13"/>
      <c r="I20"/>
    </row>
    <row r="21" spans="1:17" ht="12" thickBot="1" x14ac:dyDescent="0.3">
      <c r="A21" s="43" t="s">
        <v>82</v>
      </c>
      <c r="I21" s="43" t="s">
        <v>91</v>
      </c>
      <c r="P21" s="30"/>
    </row>
    <row r="22" spans="1:17" x14ac:dyDescent="0.25">
      <c r="B22" s="86" t="s">
        <v>84</v>
      </c>
      <c r="D22" s="89" t="str">
        <f>Forudsætninger!C15</f>
        <v>Type 1</v>
      </c>
      <c r="E22" s="89" t="str">
        <f>Forudsætninger!D15</f>
        <v>Type 2</v>
      </c>
      <c r="F22" s="89" t="str">
        <f>Forudsætninger!E15</f>
        <v>Type 3</v>
      </c>
      <c r="G22" s="89" t="str">
        <f>Forudsætninger!F15</f>
        <v>Type 4</v>
      </c>
      <c r="I22"/>
      <c r="J22" s="95" t="s">
        <v>84</v>
      </c>
      <c r="K22" s="98" t="str">
        <f>Forudsætninger!C38</f>
        <v>Type 1</v>
      </c>
      <c r="L22" s="98" t="str">
        <f>Forudsætninger!D38</f>
        <v>Type 2</v>
      </c>
      <c r="M22" s="98" t="str">
        <f>Forudsætninger!E38</f>
        <v>Type 3</v>
      </c>
      <c r="N22" s="98" t="str">
        <f>Forudsætninger!F38</f>
        <v>Type 4</v>
      </c>
      <c r="P22" s="2"/>
    </row>
    <row r="23" spans="1:17" ht="12" thickBot="1" x14ac:dyDescent="0.3">
      <c r="A23" s="44" t="s">
        <v>85</v>
      </c>
      <c r="B23" s="87">
        <f>SUM(D23:G23)</f>
        <v>0</v>
      </c>
      <c r="C23" s="54" t="s">
        <v>3</v>
      </c>
      <c r="D23" s="88"/>
      <c r="E23" s="88"/>
      <c r="F23" s="88"/>
      <c r="G23" s="88"/>
      <c r="I23" s="44" t="s">
        <v>85</v>
      </c>
      <c r="J23" s="103">
        <f>SUM(K23:N23)</f>
        <v>0</v>
      </c>
      <c r="K23" s="96"/>
      <c r="L23" s="96"/>
      <c r="M23" s="96"/>
      <c r="N23" s="96"/>
    </row>
    <row r="24" spans="1:17" ht="12" x14ac:dyDescent="0.3">
      <c r="A24" s="14"/>
      <c r="D24" s="111" t="str">
        <f>IF(AND(D23&gt;0,Forudsætninger!C16=0),"Husk forudsæt."," ")</f>
        <v xml:space="preserve"> </v>
      </c>
      <c r="E24" s="111" t="str">
        <f>IF(AND(E23&gt;0,Forudsætninger!D16=0),"Husk forudsæt."," ")</f>
        <v xml:space="preserve"> </v>
      </c>
      <c r="F24" s="111" t="str">
        <f>IF(AND(F23&gt;0,Forudsætninger!E16=0),"Husk forudsæt."," ")</f>
        <v xml:space="preserve"> </v>
      </c>
      <c r="G24" s="111" t="str">
        <f>IF(AND(G23&gt;0,Forudsætninger!F16=0),"Husk forudsæt."," ")</f>
        <v xml:space="preserve"> </v>
      </c>
      <c r="I24"/>
      <c r="K24" s="111" t="str">
        <f>IF(AND(K23&gt;0,Forudsætninger!C39=0),"Husk forudsæt."," ")</f>
        <v xml:space="preserve"> </v>
      </c>
      <c r="L24" s="111" t="str">
        <f>IF(AND(L23&gt;0,Forudsætninger!D39=0),"Husk forudsæt."," ")</f>
        <v xml:space="preserve"> </v>
      </c>
      <c r="M24" s="111" t="str">
        <f>IF(AND(M23&gt;0,Forudsætninger!E39=0),"Husk forudsæt."," ")</f>
        <v xml:space="preserve"> </v>
      </c>
      <c r="N24" s="111" t="str">
        <f>IF(AND(N23&gt;0,Forudsætninger!F39=0),"Husk forudsæt."," ")</f>
        <v xml:space="preserve"> </v>
      </c>
      <c r="P24" s="8"/>
    </row>
    <row r="25" spans="1:17" ht="12" thickBot="1" x14ac:dyDescent="0.3">
      <c r="A25" s="43" t="s">
        <v>83</v>
      </c>
      <c r="I25" s="43" t="s">
        <v>92</v>
      </c>
      <c r="P25" s="8"/>
      <c r="Q25" s="61"/>
    </row>
    <row r="26" spans="1:17" x14ac:dyDescent="0.25">
      <c r="B26" s="86" t="s">
        <v>84</v>
      </c>
      <c r="C26" s="42"/>
      <c r="D26" s="89" t="str">
        <f>Forudsætninger!C22</f>
        <v>Type 1</v>
      </c>
      <c r="E26" s="89" t="str">
        <f>Forudsætninger!D22</f>
        <v>Type 2</v>
      </c>
      <c r="F26" s="101" t="str">
        <f>Forudsætninger!E22</f>
        <v>Type 3</v>
      </c>
      <c r="G26" s="89" t="str">
        <f>Forudsætninger!F22</f>
        <v>Type 4</v>
      </c>
      <c r="I26"/>
      <c r="J26" s="86" t="s">
        <v>84</v>
      </c>
      <c r="K26" s="98" t="str">
        <f>Forudsætninger!C46</f>
        <v>Type 1</v>
      </c>
      <c r="L26" s="98" t="str">
        <f>Forudsætninger!D46</f>
        <v>Type 2</v>
      </c>
      <c r="M26" s="98" t="str">
        <f>Forudsætninger!E46</f>
        <v>Type 3</v>
      </c>
      <c r="N26" s="98" t="str">
        <f>Forudsætninger!F46</f>
        <v>Type 4</v>
      </c>
      <c r="P26" s="8"/>
    </row>
    <row r="27" spans="1:17" ht="11.5" customHeight="1" thickBot="1" x14ac:dyDescent="0.3">
      <c r="A27" s="44" t="s">
        <v>85</v>
      </c>
      <c r="B27" s="104">
        <f>SUM(D27:G27)</f>
        <v>0</v>
      </c>
      <c r="C27" s="54" t="s">
        <v>3</v>
      </c>
      <c r="D27" s="88"/>
      <c r="E27" s="88"/>
      <c r="F27" s="88"/>
      <c r="G27" s="88"/>
      <c r="I27" s="44" t="s">
        <v>85</v>
      </c>
      <c r="J27" s="97">
        <f>SUM(K27:N27)</f>
        <v>0</v>
      </c>
      <c r="K27" s="96"/>
      <c r="L27" s="96"/>
      <c r="M27" s="96"/>
      <c r="N27" s="96"/>
    </row>
    <row r="28" spans="1:17" x14ac:dyDescent="0.25">
      <c r="D28" s="111" t="str">
        <f>IF(AND(D27&gt;0,Forudsætninger!C23=0),"Husk forudsæt."," ")</f>
        <v xml:space="preserve"> </v>
      </c>
      <c r="E28" s="111" t="str">
        <f>IF(AND(E27&gt;0,Forudsætninger!D23=0),"Husk forudsæt."," ")</f>
        <v xml:space="preserve"> </v>
      </c>
      <c r="F28" s="111" t="str">
        <f>IF(AND(F27&gt;0,Forudsætninger!E23=0),"Husk forudsæt."," ")</f>
        <v xml:space="preserve"> </v>
      </c>
      <c r="G28" s="111" t="str">
        <f>IF(AND(G27&gt;0,Forudsætninger!F23=0),"Husk forudsæt."," ")</f>
        <v xml:space="preserve"> </v>
      </c>
      <c r="K28" s="111" t="str">
        <f>IF(AND(K27&gt;0,Forudsætninger!C47=0),"Husk forudsæt."," ")</f>
        <v xml:space="preserve"> </v>
      </c>
      <c r="L28" s="111" t="str">
        <f>IF(AND(L27&gt;0,Forudsætninger!D47=0),"Husk forudsæt."," ")</f>
        <v xml:space="preserve"> </v>
      </c>
      <c r="M28" s="111" t="str">
        <f>IF(AND(M27&gt;0,Forudsætninger!E47=0),"Husk forudsæt."," ")</f>
        <v xml:space="preserve"> </v>
      </c>
      <c r="N28" s="111" t="str">
        <f>IF(AND(N27&gt;0,Forudsætninger!F47=0),"Husk forudsæt."," ")</f>
        <v xml:space="preserve"> </v>
      </c>
    </row>
    <row r="29" spans="1:17" ht="12" thickBot="1" x14ac:dyDescent="0.3">
      <c r="A29" s="43" t="s">
        <v>86</v>
      </c>
      <c r="E29" s="90"/>
      <c r="F29" s="90"/>
    </row>
    <row r="30" spans="1:17" ht="12" thickBot="1" x14ac:dyDescent="0.3">
      <c r="C30" s="128" t="s">
        <v>50</v>
      </c>
      <c r="D30" s="129"/>
      <c r="E30" s="130"/>
      <c r="F30" s="92"/>
    </row>
    <row r="31" spans="1:17" ht="12" thickBot="1" x14ac:dyDescent="0.3">
      <c r="A31" s="44" t="s">
        <v>100</v>
      </c>
      <c r="B31" s="49"/>
      <c r="C31" s="50">
        <f>IF(Forudsætninger!B30=0,0,(J11-M11)/Forudsætninger!B31%/Forudsætninger!B30%)</f>
        <v>0</v>
      </c>
      <c r="D31" s="40" t="s">
        <v>45</v>
      </c>
      <c r="E31" s="91"/>
      <c r="F31" s="47"/>
    </row>
    <row r="32" spans="1:17" x14ac:dyDescent="0.25">
      <c r="B32" s="111" t="str">
        <f>IF(AND(B31&gt;0,Forudsætninger!B29=0),"Husk forudsæt."," ")</f>
        <v xml:space="preserve"> </v>
      </c>
      <c r="C32" s="50">
        <f>IF(Forudsætninger!B30=0,0,(J12-M12)/Forudsætninger!B30%)</f>
        <v>0</v>
      </c>
      <c r="D32" s="40" t="s">
        <v>46</v>
      </c>
      <c r="E32" s="93"/>
      <c r="F32" s="33"/>
    </row>
    <row r="33" spans="1:21" ht="12" thickBot="1" x14ac:dyDescent="0.3">
      <c r="C33" s="51">
        <f>(J13-M13)</f>
        <v>0</v>
      </c>
      <c r="D33" s="52" t="s">
        <v>47</v>
      </c>
      <c r="E33" s="94"/>
      <c r="F33" s="33"/>
    </row>
    <row r="34" spans="1:21" x14ac:dyDescent="0.25">
      <c r="E34" s="83"/>
      <c r="F34" s="33"/>
      <c r="P34" s="8"/>
    </row>
    <row r="35" spans="1:21" ht="12" thickBot="1" x14ac:dyDescent="0.3">
      <c r="P35" s="8"/>
    </row>
    <row r="36" spans="1:21" ht="29.5" customHeight="1" thickBot="1" x14ac:dyDescent="0.3">
      <c r="A36" s="131" t="s">
        <v>49</v>
      </c>
      <c r="B36" s="132"/>
      <c r="C36" s="132"/>
      <c r="D36" s="132"/>
      <c r="E36" s="132"/>
      <c r="F36" s="132"/>
      <c r="G36" s="132"/>
      <c r="H36" s="132"/>
      <c r="I36" s="132"/>
      <c r="J36" s="132"/>
      <c r="K36" s="132"/>
      <c r="L36" s="132"/>
      <c r="M36" s="132"/>
      <c r="N36" s="133"/>
      <c r="O36" s="33"/>
    </row>
    <row r="37" spans="1:21" x14ac:dyDescent="0.25">
      <c r="E37" s="90"/>
      <c r="F37" s="90"/>
      <c r="P37" s="34"/>
      <c r="Q37" s="33"/>
      <c r="R37" s="33"/>
      <c r="S37" s="33"/>
      <c r="T37" s="33"/>
      <c r="U37" s="33"/>
    </row>
    <row r="38" spans="1:21" x14ac:dyDescent="0.25">
      <c r="E38" s="90"/>
      <c r="F38" s="90"/>
      <c r="P38" s="33"/>
      <c r="Q38" s="33"/>
      <c r="R38" s="33"/>
      <c r="S38" s="33"/>
      <c r="T38" s="33"/>
      <c r="U38" s="33"/>
    </row>
    <row r="39" spans="1:21" ht="12" x14ac:dyDescent="0.3">
      <c r="E39" s="90"/>
      <c r="F39" s="90"/>
      <c r="P39" s="35"/>
      <c r="Q39" s="36"/>
      <c r="R39" s="33"/>
      <c r="S39" s="33"/>
      <c r="T39" s="33"/>
      <c r="U39" s="33"/>
    </row>
    <row r="40" spans="1:21" x14ac:dyDescent="0.25">
      <c r="A40" s="28" t="s">
        <v>93</v>
      </c>
      <c r="B40" s="45"/>
      <c r="C40" s="45"/>
      <c r="D40" s="45"/>
      <c r="J40" s="28" t="s">
        <v>35</v>
      </c>
      <c r="K40" s="7"/>
      <c r="L40" s="7"/>
      <c r="M40" s="7"/>
      <c r="N40" s="7"/>
      <c r="P40" s="33"/>
      <c r="Q40" s="33"/>
      <c r="R40" s="33"/>
      <c r="S40" s="33"/>
      <c r="T40" s="33"/>
      <c r="U40" s="33"/>
    </row>
    <row r="42" spans="1:21" ht="12" x14ac:dyDescent="0.3">
      <c r="A42" s="14" t="s">
        <v>94</v>
      </c>
      <c r="J42" s="3"/>
      <c r="K42" s="9" t="s">
        <v>13</v>
      </c>
      <c r="L42" s="5"/>
      <c r="M42" s="5" t="s">
        <v>25</v>
      </c>
      <c r="N42" s="7"/>
    </row>
    <row r="43" spans="1:21" ht="23" x14ac:dyDescent="0.25">
      <c r="A43" s="44" t="s">
        <v>4</v>
      </c>
      <c r="B43" s="68" t="str">
        <f>Forudsætninger!B18</f>
        <v>0</v>
      </c>
      <c r="C43" s="42" t="s">
        <v>6</v>
      </c>
      <c r="J43" s="31" t="s">
        <v>37</v>
      </c>
      <c r="K43" s="12"/>
      <c r="L43" s="2"/>
      <c r="M43" s="2"/>
    </row>
    <row r="44" spans="1:21" x14ac:dyDescent="0.25">
      <c r="A44" s="47" t="s">
        <v>5</v>
      </c>
      <c r="B44" s="68" t="str">
        <f>Forudsætninger!B19</f>
        <v>0</v>
      </c>
      <c r="C44" s="33" t="s">
        <v>7</v>
      </c>
      <c r="J44" s="44" t="s">
        <v>36</v>
      </c>
      <c r="K44" s="4">
        <f>B31</f>
        <v>0</v>
      </c>
      <c r="L44" t="s">
        <v>18</v>
      </c>
      <c r="M44" s="8">
        <f>K44*Forudsætninger!$B$30%</f>
        <v>0</v>
      </c>
      <c r="N44" t="s">
        <v>24</v>
      </c>
    </row>
    <row r="45" spans="1:21" x14ac:dyDescent="0.25">
      <c r="D45" s="33"/>
      <c r="J45" s="44" t="s">
        <v>38</v>
      </c>
      <c r="K45" s="4">
        <f>K44-K56</f>
        <v>0</v>
      </c>
      <c r="L45" t="s">
        <v>18</v>
      </c>
      <c r="M45" s="8"/>
    </row>
    <row r="46" spans="1:21" ht="12" x14ac:dyDescent="0.3">
      <c r="A46" s="46" t="s">
        <v>97</v>
      </c>
      <c r="B46" s="55"/>
      <c r="C46" s="33"/>
      <c r="D46" s="33"/>
      <c r="J46" s="44" t="s">
        <v>42</v>
      </c>
      <c r="K46" s="4">
        <f>K45*Forudsætninger!B31%</f>
        <v>0</v>
      </c>
      <c r="L46" t="s">
        <v>18</v>
      </c>
      <c r="M46" s="4">
        <f>K46*Forudsætninger!$B$30%</f>
        <v>0</v>
      </c>
      <c r="N46" t="s">
        <v>24</v>
      </c>
    </row>
    <row r="47" spans="1:21" x14ac:dyDescent="0.25">
      <c r="A47" s="2" t="s">
        <v>4</v>
      </c>
      <c r="B47" s="71" t="str">
        <f>Forudsætninger!B25</f>
        <v>0</v>
      </c>
      <c r="C47" t="s">
        <v>6</v>
      </c>
      <c r="K47" s="4"/>
      <c r="M47" s="8"/>
    </row>
    <row r="48" spans="1:21" x14ac:dyDescent="0.25">
      <c r="A48" s="2" t="s">
        <v>5</v>
      </c>
      <c r="B48" s="71" t="str">
        <f>Forudsætninger!B26</f>
        <v>0</v>
      </c>
      <c r="C48" t="s">
        <v>7</v>
      </c>
      <c r="J48" s="32" t="s">
        <v>16</v>
      </c>
      <c r="K48" s="4"/>
    </row>
    <row r="49" spans="1:15" x14ac:dyDescent="0.25">
      <c r="J49" s="2" t="s">
        <v>17</v>
      </c>
      <c r="K49" s="4">
        <f>B23*B43</f>
        <v>0</v>
      </c>
      <c r="L49" t="s">
        <v>18</v>
      </c>
      <c r="M49" s="8">
        <f>K49*B44%</f>
        <v>0</v>
      </c>
      <c r="N49" t="s">
        <v>24</v>
      </c>
    </row>
    <row r="50" spans="1:15" ht="12" x14ac:dyDescent="0.3">
      <c r="A50" s="29" t="s">
        <v>8</v>
      </c>
      <c r="J50" s="5" t="s">
        <v>19</v>
      </c>
      <c r="K50" s="6">
        <f>B27*B47</f>
        <v>0</v>
      </c>
      <c r="L50" s="7" t="s">
        <v>18</v>
      </c>
      <c r="M50" s="10">
        <f>K50*B48%</f>
        <v>0</v>
      </c>
      <c r="N50" s="7" t="s">
        <v>24</v>
      </c>
      <c r="O50" s="14"/>
    </row>
    <row r="51" spans="1:15" x14ac:dyDescent="0.25">
      <c r="A51" s="2" t="s">
        <v>9</v>
      </c>
      <c r="B51" s="117">
        <f>J23</f>
        <v>0</v>
      </c>
      <c r="C51" t="s">
        <v>3</v>
      </c>
      <c r="J51" t="s">
        <v>20</v>
      </c>
      <c r="K51" s="4">
        <f>SUM(K49:K50)</f>
        <v>0</v>
      </c>
      <c r="L51" t="s">
        <v>18</v>
      </c>
      <c r="M51" s="4">
        <f>M49+M50</f>
        <v>0</v>
      </c>
      <c r="N51" t="s">
        <v>24</v>
      </c>
    </row>
    <row r="52" spans="1:15" x14ac:dyDescent="0.25">
      <c r="A52" s="2" t="s">
        <v>10</v>
      </c>
      <c r="B52" s="72" t="str">
        <f>Forudsætninger!B40</f>
        <v>0</v>
      </c>
      <c r="C52" t="s">
        <v>6</v>
      </c>
      <c r="J52" s="2"/>
    </row>
    <row r="53" spans="1:15" x14ac:dyDescent="0.25">
      <c r="A53" s="2"/>
      <c r="B53" s="42"/>
      <c r="J53" s="1" t="s">
        <v>27</v>
      </c>
      <c r="K53" s="4"/>
    </row>
    <row r="54" spans="1:15" x14ac:dyDescent="0.25">
      <c r="A54" s="2" t="s">
        <v>11</v>
      </c>
      <c r="B54" s="118">
        <f>J27</f>
        <v>0</v>
      </c>
      <c r="C54" t="s">
        <v>3</v>
      </c>
      <c r="J54" s="2" t="s">
        <v>21</v>
      </c>
      <c r="K54" s="4">
        <f>B51*B52</f>
        <v>0</v>
      </c>
      <c r="L54" t="s">
        <v>18</v>
      </c>
    </row>
    <row r="55" spans="1:15" x14ac:dyDescent="0.25">
      <c r="A55" s="2" t="s">
        <v>10</v>
      </c>
      <c r="B55" s="73" t="str">
        <f>Forudsætninger!B48</f>
        <v>0</v>
      </c>
      <c r="C55" t="s">
        <v>6</v>
      </c>
      <c r="J55" s="5" t="s">
        <v>22</v>
      </c>
      <c r="K55" s="6">
        <f>B54*B55</f>
        <v>0</v>
      </c>
      <c r="L55" s="7" t="s">
        <v>18</v>
      </c>
    </row>
    <row r="56" spans="1:15" x14ac:dyDescent="0.25">
      <c r="A56" s="1"/>
      <c r="J56" s="2" t="s">
        <v>23</v>
      </c>
      <c r="K56" s="4">
        <f>SUM(K54:K55)</f>
        <v>0</v>
      </c>
      <c r="L56" t="s">
        <v>18</v>
      </c>
    </row>
    <row r="57" spans="1:15" ht="12" x14ac:dyDescent="0.3">
      <c r="A57" s="46"/>
      <c r="B57" s="42"/>
      <c r="C57" s="42"/>
    </row>
    <row r="58" spans="1:15" x14ac:dyDescent="0.25">
      <c r="D58" s="42"/>
      <c r="E58" s="42"/>
      <c r="F58" s="42"/>
      <c r="G58" s="42"/>
      <c r="J58" s="42"/>
      <c r="K58" s="11"/>
      <c r="L58" s="33"/>
      <c r="M58" s="33"/>
      <c r="N58" s="33"/>
    </row>
    <row r="59" spans="1:15" x14ac:dyDescent="0.25">
      <c r="D59" s="42"/>
      <c r="E59" s="42"/>
      <c r="F59" s="42"/>
      <c r="G59" s="42"/>
      <c r="J59" s="42"/>
      <c r="K59" s="34"/>
      <c r="L59" s="33"/>
      <c r="M59" s="11"/>
      <c r="N59" s="33"/>
    </row>
    <row r="60" spans="1:15" x14ac:dyDescent="0.25">
      <c r="D60" s="42"/>
      <c r="E60" s="42"/>
      <c r="F60" s="42"/>
      <c r="G60" s="42"/>
      <c r="J60" s="48"/>
      <c r="K60" s="11"/>
      <c r="L60" s="33"/>
      <c r="M60" s="34"/>
      <c r="N60" s="33"/>
    </row>
    <row r="61" spans="1:15" x14ac:dyDescent="0.25">
      <c r="D61" s="42"/>
      <c r="E61" s="42"/>
      <c r="F61" s="42"/>
      <c r="G61" s="42"/>
      <c r="J61" s="47"/>
      <c r="K61" s="11"/>
      <c r="L61" s="33"/>
      <c r="M61" s="34"/>
      <c r="N61" s="33"/>
      <c r="O61" s="33"/>
    </row>
    <row r="62" spans="1:15" x14ac:dyDescent="0.25">
      <c r="A62" s="42"/>
      <c r="B62" s="42"/>
      <c r="C62" s="42"/>
      <c r="D62" s="42"/>
      <c r="E62" s="42"/>
      <c r="F62" s="42"/>
      <c r="L62" s="33"/>
      <c r="M62" s="34"/>
      <c r="N62" s="33"/>
      <c r="O62" s="33"/>
    </row>
    <row r="63" spans="1:15" x14ac:dyDescent="0.25">
      <c r="O63" s="33"/>
    </row>
    <row r="65" spans="10:15" x14ac:dyDescent="0.25">
      <c r="J65" s="33"/>
      <c r="K65" s="33"/>
      <c r="L65" s="33"/>
      <c r="M65" s="33"/>
      <c r="N65" s="33"/>
      <c r="O65" s="33"/>
    </row>
  </sheetData>
  <mergeCells count="6">
    <mergeCell ref="J7:N7"/>
    <mergeCell ref="H9:I9"/>
    <mergeCell ref="C30:E30"/>
    <mergeCell ref="A36:N36"/>
    <mergeCell ref="J9:K9"/>
    <mergeCell ref="L9:N9"/>
  </mergeCells>
  <conditionalFormatting sqref="J10">
    <cfRule type="expression" dxfId="28" priority="39">
      <formula>$J$10&lt;$M$10</formula>
    </cfRule>
    <cfRule type="expression" dxfId="27" priority="40">
      <formula>$J$10&gt;=$M$10</formula>
    </cfRule>
  </conditionalFormatting>
  <conditionalFormatting sqref="J11:J12">
    <cfRule type="expression" dxfId="26" priority="37">
      <formula>$J$11&lt;$M$11</formula>
    </cfRule>
    <cfRule type="expression" dxfId="25" priority="38">
      <formula>$J$11&gt;=$M$11</formula>
    </cfRule>
  </conditionalFormatting>
  <conditionalFormatting sqref="J12:J13">
    <cfRule type="expression" dxfId="24" priority="35">
      <formula>J12&lt;M12</formula>
    </cfRule>
    <cfRule type="expression" dxfId="23" priority="36">
      <formula>J12&gt;=M12</formula>
    </cfRule>
  </conditionalFormatting>
  <conditionalFormatting sqref="K46">
    <cfRule type="expression" dxfId="22" priority="30">
      <formula>$K$46&lt;0</formula>
    </cfRule>
  </conditionalFormatting>
  <conditionalFormatting sqref="M46">
    <cfRule type="expression" dxfId="21" priority="29">
      <formula>$M$46&lt;0</formula>
    </cfRule>
  </conditionalFormatting>
  <conditionalFormatting sqref="K45">
    <cfRule type="expression" dxfId="20" priority="26">
      <formula>$K$45&lt;0</formula>
    </cfRule>
  </conditionalFormatting>
  <conditionalFormatting sqref="M10">
    <cfRule type="expression" dxfId="19" priority="21">
      <formula>$M$10&lt;0</formula>
    </cfRule>
  </conditionalFormatting>
  <conditionalFormatting sqref="M11:M12">
    <cfRule type="expression" dxfId="18" priority="20">
      <formula>$M$12&lt;0</formula>
    </cfRule>
  </conditionalFormatting>
  <conditionalFormatting sqref="M13">
    <cfRule type="expression" dxfId="17" priority="19">
      <formula>$M$13&lt;0</formula>
    </cfRule>
  </conditionalFormatting>
  <conditionalFormatting sqref="D23">
    <cfRule type="expression" dxfId="16" priority="17">
      <formula>$D$24="Husk forudsæt."</formula>
    </cfRule>
  </conditionalFormatting>
  <conditionalFormatting sqref="E23">
    <cfRule type="expression" dxfId="15" priority="16">
      <formula>$E$24="Husk forudsæt."</formula>
    </cfRule>
  </conditionalFormatting>
  <conditionalFormatting sqref="F23">
    <cfRule type="expression" dxfId="14" priority="15">
      <formula>$F$24="Husk forudsæt."</formula>
    </cfRule>
  </conditionalFormatting>
  <conditionalFormatting sqref="G23">
    <cfRule type="expression" dxfId="13" priority="14">
      <formula>$G$24="Husk forudsæt."</formula>
    </cfRule>
  </conditionalFormatting>
  <conditionalFormatting sqref="D27">
    <cfRule type="expression" dxfId="12" priority="13">
      <formula>$D$28="Husk forudsæt."</formula>
    </cfRule>
  </conditionalFormatting>
  <conditionalFormatting sqref="E27">
    <cfRule type="expression" dxfId="11" priority="12">
      <formula>$E$28="Husk forudsæt."</formula>
    </cfRule>
  </conditionalFormatting>
  <conditionalFormatting sqref="F27">
    <cfRule type="expression" dxfId="10" priority="11">
      <formula>$F$28="Husk forudsæt."</formula>
    </cfRule>
  </conditionalFormatting>
  <conditionalFormatting sqref="G27">
    <cfRule type="expression" dxfId="9" priority="10">
      <formula>$G$28="Husk forudsæt."</formula>
    </cfRule>
  </conditionalFormatting>
  <conditionalFormatting sqref="K23">
    <cfRule type="expression" dxfId="8" priority="9">
      <formula>$K$24="Husk forudsæt."</formula>
    </cfRule>
  </conditionalFormatting>
  <conditionalFormatting sqref="L23">
    <cfRule type="expression" dxfId="7" priority="8">
      <formula>$L$24="Husk forudsæt."</formula>
    </cfRule>
  </conditionalFormatting>
  <conditionalFormatting sqref="M23">
    <cfRule type="expression" dxfId="6" priority="7">
      <formula>$M$24="Husk forudsæt."</formula>
    </cfRule>
  </conditionalFormatting>
  <conditionalFormatting sqref="N23">
    <cfRule type="expression" dxfId="5" priority="6">
      <formula>$N$24="Husk forudsæt."</formula>
    </cfRule>
  </conditionalFormatting>
  <conditionalFormatting sqref="K27">
    <cfRule type="expression" dxfId="4" priority="5">
      <formula>$K$28="Husk forudsæt."</formula>
    </cfRule>
  </conditionalFormatting>
  <conditionalFormatting sqref="L27">
    <cfRule type="expression" dxfId="3" priority="4">
      <formula>$L$28="Husk forudsæt."</formula>
    </cfRule>
  </conditionalFormatting>
  <conditionalFormatting sqref="M27">
    <cfRule type="expression" dxfId="2" priority="3">
      <formula>$M$28="Husk forudsæt."</formula>
    </cfRule>
  </conditionalFormatting>
  <conditionalFormatting sqref="N27">
    <cfRule type="expression" dxfId="1" priority="2">
      <formula>$N$28="Husk forudsæt."</formula>
    </cfRule>
  </conditionalFormatting>
  <conditionalFormatting sqref="B31">
    <cfRule type="expression" dxfId="0" priority="1">
      <formula>$B$32="Husk forudsæt."</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602C4AEA83B34AAE012856DC730C8F" ma:contentTypeVersion="12" ma:contentTypeDescription="Create a new document." ma:contentTypeScope="" ma:versionID="ae01b2db753696a392e18013edd2a5de">
  <xsd:schema xmlns:xsd="http://www.w3.org/2001/XMLSchema" xmlns:xs="http://www.w3.org/2001/XMLSchema" xmlns:p="http://schemas.microsoft.com/office/2006/metadata/properties" xmlns:ns3="afbc9b4d-2cce-4d44-bb2e-85e1429fd566" xmlns:ns4="dcb88081-3724-46c1-87b5-9a3ab0a64d4c" targetNamespace="http://schemas.microsoft.com/office/2006/metadata/properties" ma:root="true" ma:fieldsID="6201cb5c9263b0394581e030a089879d" ns3:_="" ns4:_="">
    <xsd:import namespace="afbc9b4d-2cce-4d44-bb2e-85e1429fd566"/>
    <xsd:import namespace="dcb88081-3724-46c1-87b5-9a3ab0a64d4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c9b4d-2cce-4d44-bb2e-85e1429fd5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b88081-3724-46c1-87b5-9a3ab0a64d4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A2E2CF-3039-4C16-8029-008F33A2E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bc9b4d-2cce-4d44-bb2e-85e1429fd566"/>
    <ds:schemaRef ds:uri="dcb88081-3724-46c1-87b5-9a3ab0a64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A82AC-C1CB-4C40-BE9A-8F8E96930D67}">
  <ds:schemaRefs>
    <ds:schemaRef ds:uri="http://schemas.microsoft.com/sharepoint/v3/contenttype/forms"/>
  </ds:schemaRefs>
</ds:datastoreItem>
</file>

<file path=customXml/itemProps3.xml><?xml version="1.0" encoding="utf-8"?>
<ds:datastoreItem xmlns:ds="http://schemas.openxmlformats.org/officeDocument/2006/customXml" ds:itemID="{E04DE3CA-0C30-48DB-A9C9-9B465CA508CB}">
  <ds:schemaRefs>
    <ds:schemaRef ds:uri="http://purl.org/dc/terms/"/>
    <ds:schemaRef ds:uri="http://schemas.openxmlformats.org/package/2006/metadata/core-properties"/>
    <ds:schemaRef ds:uri="afbc9b4d-2cce-4d44-bb2e-85e1429fd566"/>
    <ds:schemaRef ds:uri="http://purl.org/dc/dcmitype/"/>
    <ds:schemaRef ds:uri="http://schemas.microsoft.com/office/infopath/2007/PartnerControls"/>
    <ds:schemaRef ds:uri="http://purl.org/dc/elements/1.1/"/>
    <ds:schemaRef ds:uri="http://schemas.microsoft.com/office/2006/metadata/properties"/>
    <ds:schemaRef ds:uri="dcb88081-3724-46c1-87b5-9a3ab0a64d4c"/>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Forudsætninger</vt:lpstr>
      <vt:lpstr>Samlet opgørelse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Fog</dc:creator>
  <cp:lastModifiedBy>Erik Fog</cp:lastModifiedBy>
  <dcterms:created xsi:type="dcterms:W3CDTF">2022-09-20T11:17:08Z</dcterms:created>
  <dcterms:modified xsi:type="dcterms:W3CDTF">2022-11-14T19:45:44Z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0x01010044602C4AEA83B34AAE012856DC730C8F</vt:lpwstr>
  </property>
</Properties>
</file>