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K:\3. Faglige Teams\Kvæg\Afgræsning\"/>
    </mc:Choice>
  </mc:AlternateContent>
  <xr:revisionPtr revIDLastSave="0" documentId="13_ncr:1_{AE084258-8EC6-4D38-ACFF-F6D38911E0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'Ark1'!$A$1:$L$61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9" i="1" l="1"/>
  <c r="F28" i="1"/>
  <c r="Q54" i="1"/>
  <c r="T40" i="1"/>
  <c r="G29" i="1"/>
  <c r="R54" i="1"/>
  <c r="T41" i="1"/>
  <c r="H30" i="1"/>
  <c r="S54" i="1"/>
  <c r="T42" i="1"/>
  <c r="I31" i="1"/>
  <c r="T54" i="1"/>
  <c r="T18" i="1"/>
  <c r="T11" i="1"/>
  <c r="F57" i="1"/>
  <c r="G57" i="1"/>
  <c r="T16" i="1"/>
  <c r="G54" i="1"/>
  <c r="G56" i="1"/>
  <c r="G60" i="1"/>
  <c r="H57" i="1"/>
  <c r="H54" i="1"/>
  <c r="H56" i="1"/>
  <c r="H60" i="1"/>
  <c r="I57" i="1"/>
  <c r="I54" i="1"/>
  <c r="I56" i="1"/>
  <c r="I60" i="1"/>
  <c r="F54" i="1"/>
  <c r="F56" i="1"/>
  <c r="F60" i="1"/>
  <c r="G59" i="1"/>
  <c r="H59" i="1"/>
  <c r="I59" i="1"/>
  <c r="F59" i="1"/>
  <c r="F18" i="1"/>
  <c r="Q48" i="1"/>
  <c r="Q47" i="1"/>
  <c r="Q46" i="1"/>
  <c r="Q45" i="1"/>
  <c r="P48" i="1"/>
  <c r="P47" i="1"/>
  <c r="P46" i="1"/>
  <c r="O48" i="1"/>
  <c r="O47" i="1"/>
  <c r="O46" i="1"/>
  <c r="O45" i="1"/>
  <c r="F20" i="1"/>
  <c r="G20" i="1"/>
  <c r="H20" i="1"/>
  <c r="I20" i="1"/>
  <c r="F61" i="1"/>
  <c r="G61" i="1"/>
  <c r="H61" i="1"/>
  <c r="I61" i="1"/>
  <c r="T31" i="1"/>
  <c r="S31" i="1"/>
  <c r="R31" i="1"/>
  <c r="I19" i="1"/>
  <c r="H19" i="1"/>
  <c r="G19" i="1"/>
  <c r="F19" i="1"/>
  <c r="J29" i="1"/>
  <c r="J34" i="1"/>
  <c r="J39" i="1"/>
  <c r="J30" i="1"/>
  <c r="J35" i="1"/>
  <c r="J40" i="1"/>
  <c r="J31" i="1"/>
  <c r="J36" i="1"/>
  <c r="J28" i="1"/>
  <c r="L36" i="1" l="1"/>
  <c r="J20" i="1"/>
  <c r="L31" i="1"/>
  <c r="L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Thorkildb Bülow Nissen</author>
    <author>sybille Kyed</author>
  </authors>
  <commentList>
    <comment ref="F7" authorId="0" shapeId="0" xr:uid="{00000000-0006-0000-0000-000001000000}">
      <text>
        <r>
          <rPr>
            <sz val="10"/>
            <color indexed="81"/>
            <rFont val="Tahoma"/>
          </rPr>
          <t xml:space="preserve">Gennemsnitligt antal køer i udbindingsperioden, incl. Golde og kælvekvier som går sammen med køerne
</t>
        </r>
      </text>
    </comment>
    <comment ref="J7" authorId="0" shapeId="0" xr:uid="{00000000-0006-0000-0000-000002000000}">
      <text>
        <r>
          <rPr>
            <sz val="10"/>
            <color indexed="81"/>
            <rFont val="Tahoma"/>
          </rPr>
          <t>Indsæt opnået kg EKM pr årsko fra sidste mælkeproduktionsopgørelse</t>
        </r>
      </text>
    </comment>
    <comment ref="F15" authorId="0" shapeId="0" xr:uid="{00000000-0006-0000-0000-000003000000}">
      <text>
        <r>
          <rPr>
            <sz val="10"/>
            <color indexed="81"/>
            <rFont val="Tahoma"/>
          </rPr>
          <t>Planlagt dato for udbinding dag-måned-år. Kan overskrives med egen dato</t>
        </r>
      </text>
    </comment>
    <comment ref="I15" authorId="0" shapeId="0" xr:uid="{00000000-0006-0000-0000-000004000000}">
      <text>
        <r>
          <rPr>
            <sz val="10"/>
            <color indexed="81"/>
            <rFont val="Tahoma"/>
          </rPr>
          <t>Planlagt dato for ind
binding dag-måned-år. Kan overskrives med egen dato</t>
        </r>
      </text>
    </comment>
    <comment ref="F23" authorId="0" shapeId="0" xr:uid="{00000000-0006-0000-0000-000005000000}">
      <text>
        <r>
          <rPr>
            <sz val="10"/>
            <color indexed="81"/>
            <rFont val="Tahoma"/>
          </rPr>
          <t xml:space="preserve">Indtast antal kvier som græsser sammen med køerne (eksklusiv antal kælvekvier, som er angivet under celle e5
</t>
        </r>
      </text>
    </comment>
    <comment ref="G23" authorId="0" shapeId="0" xr:uid="{00000000-0006-0000-0000-000006000000}">
      <text>
        <r>
          <rPr>
            <sz val="10"/>
            <color indexed="81"/>
            <rFont val="Tahoma"/>
          </rPr>
          <t>Indtast antal kvier som græsser sammen med køerne (eksklusiv antal kælvekvier, som er angivet under celle e5</t>
        </r>
      </text>
    </comment>
    <comment ref="H23" authorId="0" shapeId="0" xr:uid="{00000000-0006-0000-0000-000007000000}">
      <text>
        <r>
          <rPr>
            <sz val="10"/>
            <color indexed="81"/>
            <rFont val="Tahoma"/>
          </rPr>
          <t>Indtast antal kvier som græsser sammen med køerne (eksklusiv antal kælvekvier, som er angivet under celle e5</t>
        </r>
      </text>
    </comment>
    <comment ref="I23" authorId="0" shapeId="0" xr:uid="{00000000-0006-0000-0000-000008000000}">
      <text>
        <r>
          <rPr>
            <sz val="10"/>
            <color indexed="81"/>
            <rFont val="Tahoma"/>
          </rPr>
          <t>Indtast antal kvier som græsser sammen med køerne (eksklusiv antal kælvekvier, som er angivet under celle e5</t>
        </r>
      </text>
    </comment>
    <comment ref="F24" authorId="0" shapeId="0" xr:uid="{00000000-0006-0000-0000-000009000000}">
      <text>
        <r>
          <rPr>
            <sz val="10"/>
            <color indexed="81"/>
            <rFont val="Tahoma"/>
          </rPr>
          <t>Indsæt gennemsnitligt foderniveau for de kvier, som græsser sammen med køerne</t>
        </r>
      </text>
    </comment>
    <comment ref="G24" authorId="0" shapeId="0" xr:uid="{00000000-0006-0000-0000-00000A000000}">
      <text>
        <r>
          <rPr>
            <sz val="10"/>
            <color indexed="81"/>
            <rFont val="Tahoma"/>
            <family val="2"/>
          </rPr>
          <t>Indsæt gennemsnitligt foderniveau for de kvier, som græsser sammen med køerne</t>
        </r>
      </text>
    </comment>
    <comment ref="H24" authorId="0" shapeId="0" xr:uid="{00000000-0006-0000-0000-00000B000000}">
      <text>
        <r>
          <rPr>
            <sz val="10"/>
            <color indexed="81"/>
            <rFont val="Tahoma"/>
            <family val="2"/>
          </rPr>
          <t>Indsæt gennemsnitligt foderniveau for de kvier, som græsser sammen med køerne</t>
        </r>
      </text>
    </comment>
    <comment ref="I24" authorId="0" shapeId="0" xr:uid="{00000000-0006-0000-0000-00000C000000}">
      <text>
        <r>
          <rPr>
            <sz val="10"/>
            <color indexed="81"/>
            <rFont val="Tahoma"/>
            <family val="2"/>
          </rPr>
          <t>Indsæt gennemsnitligt foderniveau for de kvier, som græsser sammen med køerne</t>
        </r>
      </text>
    </comment>
    <comment ref="E28" authorId="0" shapeId="0" xr:uid="{00000000-0006-0000-0000-00000D000000}">
      <text>
        <r>
          <rPr>
            <sz val="10"/>
            <color indexed="81"/>
            <rFont val="Tahoma"/>
          </rPr>
          <t>Indtast antal  sædskiftehektar, som køerne afgræsser i perioden fra udbinding til 10 juni (efter første slæt)</t>
        </r>
      </text>
    </comment>
    <comment ref="F28" authorId="0" shapeId="0" xr:uid="{00000000-0006-0000-0000-00000E000000}">
      <text>
        <r>
          <rPr>
            <sz val="10"/>
            <color indexed="81"/>
            <rFont val="Tahoma"/>
          </rPr>
          <t>Gnsn. fe/ha/dag i perioden.
Kan overskrives med egne tal.</t>
        </r>
      </text>
    </comment>
    <comment ref="E29" authorId="0" shapeId="0" xr:uid="{00000000-0006-0000-0000-00000F000000}">
      <text>
        <r>
          <rPr>
            <sz val="10"/>
            <color indexed="81"/>
            <rFont val="Tahoma"/>
          </rPr>
          <t>Indtast antal  sædskiftehektar, som køerne afgræsser i perioden fra 10 juni til 1 august</t>
        </r>
      </text>
    </comment>
    <comment ref="G29" authorId="0" shapeId="0" xr:uid="{00000000-0006-0000-0000-000010000000}">
      <text>
        <r>
          <rPr>
            <sz val="10"/>
            <color indexed="81"/>
            <rFont val="Tahoma"/>
          </rPr>
          <t>Gnsn. fe/ha/dag i perioden
Kan overskrives med egne tal.</t>
        </r>
      </text>
    </comment>
    <comment ref="E30" authorId="0" shapeId="0" xr:uid="{00000000-0006-0000-0000-000011000000}">
      <text>
        <r>
          <rPr>
            <sz val="10"/>
            <color indexed="81"/>
            <rFont val="Tahoma"/>
          </rPr>
          <t>Indtast antal  sædskiftehektar, som køerne afgræsser i perioden fra 1 august til 1 september</t>
        </r>
      </text>
    </comment>
    <comment ref="H30" authorId="0" shapeId="0" xr:uid="{00000000-0006-0000-0000-000012000000}">
      <text>
        <r>
          <rPr>
            <sz val="10"/>
            <color indexed="81"/>
            <rFont val="Tahoma"/>
          </rPr>
          <t>Gnsn. fe/ha/dag i perioden
Kan overskrives med egne tal.</t>
        </r>
      </text>
    </comment>
    <comment ref="E31" authorId="0" shapeId="0" xr:uid="{00000000-0006-0000-0000-000013000000}">
      <text>
        <r>
          <rPr>
            <sz val="10"/>
            <color indexed="81"/>
            <rFont val="Tahoma"/>
          </rPr>
          <t xml:space="preserve">Indtast antal  sædskiftehektar, som køerne afgræsser i perioden fra 1 september til indbinding
</t>
        </r>
      </text>
    </comment>
    <comment ref="I31" authorId="0" shapeId="0" xr:uid="{00000000-0006-0000-0000-000014000000}">
      <text>
        <r>
          <rPr>
            <sz val="10"/>
            <color indexed="81"/>
            <rFont val="Tahoma"/>
          </rPr>
          <t>Gnsn. fe/ha/dag i perioden
Kan overskrives med egne tal.</t>
        </r>
      </text>
    </comment>
    <comment ref="L31" authorId="0" shapeId="0" xr:uid="{00000000-0006-0000-0000-000015000000}">
      <text>
        <r>
          <rPr>
            <b/>
            <sz val="10"/>
            <color indexed="81"/>
            <rFont val="Tahoma"/>
          </rPr>
          <t>Thorkildb Bülow Nissen:</t>
        </r>
        <r>
          <rPr>
            <sz val="10"/>
            <color indexed="81"/>
            <rFont val="Tahoma"/>
          </rPr>
          <t xml:space="preserve">
Gennemsnitsudbytte/hadannes ud fra indtastninger i græsproduktionskurven</t>
        </r>
      </text>
    </comment>
    <comment ref="E34" authorId="0" shapeId="0" xr:uid="{00000000-0006-0000-0000-000016000000}">
      <text>
        <r>
          <rPr>
            <sz val="10"/>
            <color indexed="81"/>
            <rFont val="Tahoma"/>
          </rPr>
          <t>Indtast antal hektar udlægsmarker som køerne afgræsser i perioden fra 10 juni til 1 august</t>
        </r>
      </text>
    </comment>
    <comment ref="G34" authorId="0" shapeId="0" xr:uid="{00000000-0006-0000-0000-000017000000}">
      <text>
        <r>
          <rPr>
            <sz val="10"/>
            <color indexed="81"/>
            <rFont val="Tahoma"/>
          </rPr>
          <t>Gnsn. antal fe/ha/dag i perioden
Kan overskrives med egne tal.</t>
        </r>
      </text>
    </comment>
    <comment ref="E35" authorId="0" shapeId="0" xr:uid="{00000000-0006-0000-0000-000018000000}">
      <text>
        <r>
          <rPr>
            <sz val="10"/>
            <color indexed="81"/>
            <rFont val="Tahoma"/>
          </rPr>
          <t>Indtast antal hektar udlægsmarker som køerne afgræsser i perioden fra 1 august til 1 september</t>
        </r>
      </text>
    </comment>
    <comment ref="H35" authorId="1" shapeId="0" xr:uid="{00000000-0006-0000-0000-000019000000}">
      <text>
        <r>
          <rPr>
            <sz val="8"/>
            <color indexed="81"/>
            <rFont val="Tahoma"/>
          </rPr>
          <t>Gnsn. antal fe/ha/dag i perioden
Kan overskrives med egne tal.</t>
        </r>
      </text>
    </comment>
    <comment ref="E36" authorId="0" shapeId="0" xr:uid="{00000000-0006-0000-0000-00001A000000}">
      <text>
        <r>
          <rPr>
            <sz val="10"/>
            <color indexed="81"/>
            <rFont val="Tahoma"/>
          </rPr>
          <t xml:space="preserve">Indtast antal hektar udlægsmarker som køerne afgræsser i perioden fra 1 september til indbinding
</t>
        </r>
      </text>
    </comment>
    <comment ref="I36" authorId="0" shapeId="0" xr:uid="{00000000-0006-0000-0000-00001B000000}">
      <text>
        <r>
          <rPr>
            <sz val="10"/>
            <color indexed="81"/>
            <rFont val="Tahoma"/>
          </rPr>
          <t>Gnsn. antal fe/ha/dag i perioden
Kan overskrives med egne tal.</t>
        </r>
      </text>
    </comment>
    <comment ref="L36" authorId="0" shapeId="0" xr:uid="{00000000-0006-0000-0000-00001C000000}">
      <text>
        <r>
          <rPr>
            <b/>
            <sz val="10"/>
            <color indexed="81"/>
            <rFont val="Tahoma"/>
          </rPr>
          <t>Thorkildb Bülow Nissen:</t>
        </r>
        <r>
          <rPr>
            <sz val="10"/>
            <color indexed="81"/>
            <rFont val="Tahoma"/>
          </rPr>
          <t xml:space="preserve">
Gennemsnitsudbytte/hadannes ud fra indtastninger i græsproduktionskurven</t>
        </r>
      </text>
    </comment>
    <comment ref="E39" authorId="0" shapeId="0" xr:uid="{00000000-0006-0000-0000-00001D000000}">
      <text>
        <r>
          <rPr>
            <sz val="10"/>
            <color indexed="81"/>
            <rFont val="Tahoma"/>
          </rPr>
          <t>Intast antal hektar vedvarende græsmerker som køerne afgræsser i perioden fra udbinding til 1 august</t>
        </r>
      </text>
    </comment>
    <comment ref="F39" authorId="0" shapeId="0" xr:uid="{00000000-0006-0000-0000-00001E000000}">
      <text>
        <r>
          <rPr>
            <sz val="10"/>
            <color indexed="81"/>
            <rFont val="Tahoma"/>
          </rPr>
          <t>Gnsn. antal fe/ha/dag i perioden
Kan overskrives med egne tal.</t>
        </r>
      </text>
    </comment>
    <comment ref="E40" authorId="0" shapeId="0" xr:uid="{00000000-0006-0000-0000-00001F000000}">
      <text>
        <r>
          <rPr>
            <sz val="10"/>
            <color indexed="81"/>
            <rFont val="Tahoma"/>
          </rPr>
          <t>Intast antal hektar vedvarende græsmerker som køerne afgræsser i perioden fra 1 august til indbinding</t>
        </r>
      </text>
    </comment>
    <comment ref="H40" authorId="0" shapeId="0" xr:uid="{00000000-0006-0000-0000-000020000000}">
      <text>
        <r>
          <rPr>
            <sz val="10"/>
            <color indexed="81"/>
            <rFont val="Tahoma"/>
          </rPr>
          <t>Gnsn. antal fe/ha/dag i perioden
Kan overskrives med egne tal.</t>
        </r>
      </text>
    </comment>
    <comment ref="L40" authorId="0" shapeId="0" xr:uid="{00000000-0006-0000-0000-000021000000}">
      <text>
        <r>
          <rPr>
            <b/>
            <sz val="10"/>
            <color indexed="81"/>
            <rFont val="Tahoma"/>
          </rPr>
          <t>Thorkildb Bülow Nissen:</t>
        </r>
        <r>
          <rPr>
            <sz val="10"/>
            <color indexed="81"/>
            <rFont val="Tahoma"/>
          </rPr>
          <t xml:space="preserve">
Gennemsnitsudbytte/hadannes ud fra indtastninger i græsproduktionskurven</t>
        </r>
      </text>
    </comment>
  </commentList>
</comments>
</file>

<file path=xl/sharedStrings.xml><?xml version="1.0" encoding="utf-8"?>
<sst xmlns="http://schemas.openxmlformats.org/spreadsheetml/2006/main" count="82" uniqueCount="59">
  <si>
    <t>Afgræsningsplan</t>
  </si>
  <si>
    <t>Oplysninger indtastes i de gule felter</t>
  </si>
  <si>
    <t>Dato</t>
  </si>
  <si>
    <t>Navn</t>
  </si>
  <si>
    <t>CHR</t>
  </si>
  <si>
    <t xml:space="preserve"> </t>
  </si>
  <si>
    <t>Antal køer (incl. Goldkøer)</t>
  </si>
  <si>
    <t>Ydelsesniveau</t>
  </si>
  <si>
    <t>EKM</t>
  </si>
  <si>
    <t>Race</t>
  </si>
  <si>
    <t>Jersy</t>
  </si>
  <si>
    <t xml:space="preserve">Stor </t>
  </si>
  <si>
    <t>Sæt X</t>
  </si>
  <si>
    <t>Hælpe beregninger</t>
  </si>
  <si>
    <t>Jordbundstype</t>
  </si>
  <si>
    <t>1 og 3</t>
  </si>
  <si>
    <t>Øvrige</t>
  </si>
  <si>
    <t>Vandning</t>
  </si>
  <si>
    <t>Ja</t>
  </si>
  <si>
    <t>Nej</t>
  </si>
  <si>
    <t>sæt x</t>
  </si>
  <si>
    <t>Udbindingsdato:</t>
  </si>
  <si>
    <t>Indbindingsdato:</t>
  </si>
  <si>
    <t>jordbund</t>
  </si>
  <si>
    <t>Periode</t>
  </si>
  <si>
    <t>Ialt</t>
  </si>
  <si>
    <t>Fra</t>
  </si>
  <si>
    <t>vandning</t>
  </si>
  <si>
    <t>Til</t>
  </si>
  <si>
    <t xml:space="preserve">   </t>
  </si>
  <si>
    <t>Antal dage</t>
  </si>
  <si>
    <t>Opdræt hos køerne</t>
  </si>
  <si>
    <t>Antal</t>
  </si>
  <si>
    <t>Fe græs/dyr/dag</t>
  </si>
  <si>
    <t>Ha sædskiftegræs til afgræsning af køerne</t>
  </si>
  <si>
    <t>Væksthastighed, FE/ha daglig (udnyttet)</t>
  </si>
  <si>
    <t>udbytte/ha</t>
  </si>
  <si>
    <t>Afgræsning køer</t>
  </si>
  <si>
    <t>FE/dag</t>
  </si>
  <si>
    <t>Græsproduktionskurver</t>
  </si>
  <si>
    <t xml:space="preserve">Afgræsning køer </t>
  </si>
  <si>
    <t>jb 1-7</t>
  </si>
  <si>
    <t>jb 2+4-7</t>
  </si>
  <si>
    <t>jb1+3</t>
  </si>
  <si>
    <t>Ha udlægsmarker til afgræsning af køer</t>
  </si>
  <si>
    <t>Ha vedvarende græs til afgræsning af køer</t>
  </si>
  <si>
    <t>1 og 2</t>
  </si>
  <si>
    <t>3 og 4</t>
  </si>
  <si>
    <t>Data til grafer</t>
  </si>
  <si>
    <t xml:space="preserve">  </t>
  </si>
  <si>
    <t>Sommer fodring, FE/ko/dag</t>
  </si>
  <si>
    <t>Afgræsset græs</t>
  </si>
  <si>
    <t>FE græs/dag</t>
  </si>
  <si>
    <t>Andet grovfoder</t>
  </si>
  <si>
    <t>Tilskudsfoder</t>
  </si>
  <si>
    <t>Foderniveau, fe</t>
  </si>
  <si>
    <t>Afgræsning,  % af tørstof</t>
  </si>
  <si>
    <t>Grovfoder, % af tørstof</t>
  </si>
  <si>
    <t>Areal/ko,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</si>
</sst>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35" x14ac:knownFonts="1">
    <font>
      <sz val="10"/>
      <name val="Times New Roman"/>
      <family val="1"/>
    </font>
    <font>
      <sz val="10"/>
      <name val="Century Schoolbook"/>
      <family val="1"/>
    </font>
    <font>
      <b/>
      <i/>
      <sz val="10"/>
      <name val="Century Schoolbook"/>
      <family val="1"/>
    </font>
    <font>
      <sz val="10"/>
      <color indexed="81"/>
      <name val="Tahoma"/>
    </font>
    <font>
      <b/>
      <sz val="10"/>
      <color indexed="81"/>
      <name val="Tahoma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</font>
    <font>
      <sz val="10"/>
      <name val="Times"/>
      <family val="1"/>
    </font>
    <font>
      <b/>
      <sz val="10"/>
      <name val="Times"/>
      <family val="1"/>
    </font>
    <font>
      <sz val="8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sz val="10"/>
      <color indexed="81"/>
      <name val="Tahoma"/>
      <family val="2"/>
    </font>
    <font>
      <b/>
      <sz val="18"/>
      <name val="Times"/>
      <family val="1"/>
    </font>
    <font>
      <sz val="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Times"/>
      <family val="1"/>
    </font>
    <font>
      <sz val="8"/>
      <color indexed="14"/>
      <name val="Times"/>
      <family val="1"/>
    </font>
    <font>
      <sz val="10"/>
      <color indexed="14"/>
      <name val="Times"/>
      <family val="1"/>
    </font>
    <font>
      <sz val="10"/>
      <color indexed="17"/>
      <name val="Times"/>
      <family val="1"/>
    </font>
    <font>
      <sz val="10"/>
      <color indexed="17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Times"/>
      <family val="1"/>
    </font>
    <font>
      <b/>
      <sz val="10"/>
      <color indexed="9"/>
      <name val="Times"/>
      <family val="1"/>
    </font>
    <font>
      <sz val="10"/>
      <color indexed="10"/>
      <name val="Times"/>
      <family val="1"/>
    </font>
    <font>
      <sz val="10"/>
      <color indexed="10"/>
      <name val="Times New Roman"/>
      <family val="1"/>
    </font>
    <font>
      <sz val="10"/>
      <color indexed="9"/>
      <name val="Century Schoolbook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8" fillId="2" borderId="1" xfId="0" applyFont="1" applyFill="1" applyBorder="1"/>
    <xf numFmtId="164" fontId="8" fillId="0" borderId="0" xfId="0" applyNumberFormat="1" applyFont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0" fontId="8" fillId="0" borderId="0" xfId="0" applyFont="1"/>
    <xf numFmtId="0" fontId="0" fillId="0" borderId="0" xfId="0" applyAlignment="1">
      <alignment horizontal="right"/>
    </xf>
    <xf numFmtId="1" fontId="8" fillId="0" borderId="0" xfId="0" applyNumberFormat="1" applyFont="1"/>
    <xf numFmtId="0" fontId="8" fillId="0" borderId="0" xfId="0" applyFont="1" applyProtection="1">
      <protection locked="0"/>
    </xf>
    <xf numFmtId="0" fontId="14" fillId="0" borderId="0" xfId="0" applyFont="1"/>
    <xf numFmtId="0" fontId="8" fillId="0" borderId="1" xfId="0" applyFont="1" applyBorder="1"/>
    <xf numFmtId="0" fontId="5" fillId="0" borderId="0" xfId="0" applyFont="1"/>
    <xf numFmtId="1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8" fillId="0" borderId="3" xfId="0" applyFont="1" applyBorder="1"/>
    <xf numFmtId="1" fontId="8" fillId="0" borderId="0" xfId="0" applyNumberFormat="1" applyFont="1" applyProtection="1">
      <protection locked="0"/>
    </xf>
    <xf numFmtId="1" fontId="9" fillId="0" borderId="4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/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5" xfId="0" applyNumberFormat="1" applyFont="1" applyBorder="1" applyAlignment="1">
      <alignment horizontal="right"/>
    </xf>
    <xf numFmtId="1" fontId="8" fillId="0" borderId="6" xfId="0" applyNumberFormat="1" applyFont="1" applyBorder="1" applyAlignment="1">
      <alignment horizontal="left"/>
    </xf>
    <xf numFmtId="1" fontId="8" fillId="0" borderId="7" xfId="0" applyNumberFormat="1" applyFont="1" applyBorder="1" applyAlignment="1">
      <alignment horizontal="right"/>
    </xf>
    <xf numFmtId="1" fontId="8" fillId="0" borderId="8" xfId="0" applyNumberFormat="1" applyFont="1" applyBorder="1" applyAlignment="1">
      <alignment horizontal="left"/>
    </xf>
    <xf numFmtId="1" fontId="8" fillId="0" borderId="9" xfId="0" applyNumberFormat="1" applyFont="1" applyBorder="1" applyAlignment="1">
      <alignment horizontal="lef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left"/>
    </xf>
    <xf numFmtId="1" fontId="10" fillId="0" borderId="0" xfId="0" applyNumberFormat="1" applyFont="1" applyAlignment="1" applyProtection="1">
      <alignment horizontal="left"/>
      <protection locked="0"/>
    </xf>
    <xf numFmtId="0" fontId="8" fillId="0" borderId="0" xfId="0" quotePrefix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quotePrefix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1" fontId="8" fillId="0" borderId="0" xfId="0" applyNumberFormat="1" applyFont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64" fontId="9" fillId="0" borderId="0" xfId="0" applyNumberFormat="1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/>
    <xf numFmtId="1" fontId="1" fillId="0" borderId="0" xfId="0" applyNumberFormat="1" applyFont="1" applyProtection="1">
      <protection locked="0"/>
    </xf>
    <xf numFmtId="0" fontId="1" fillId="0" borderId="0" xfId="0" applyFont="1"/>
    <xf numFmtId="164" fontId="1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5" fillId="0" borderId="10" xfId="0" applyFont="1" applyBorder="1"/>
    <xf numFmtId="0" fontId="8" fillId="2" borderId="10" xfId="0" applyFont="1" applyFill="1" applyBorder="1"/>
    <xf numFmtId="0" fontId="15" fillId="0" borderId="4" xfId="0" applyFont="1" applyBorder="1"/>
    <xf numFmtId="0" fontId="9" fillId="0" borderId="11" xfId="0" applyFont="1" applyBorder="1"/>
    <xf numFmtId="0" fontId="5" fillId="2" borderId="1" xfId="0" applyFont="1" applyFill="1" applyBorder="1"/>
    <xf numFmtId="0" fontId="9" fillId="0" borderId="1" xfId="0" applyFont="1" applyBorder="1"/>
    <xf numFmtId="0" fontId="5" fillId="0" borderId="12" xfId="0" applyFont="1" applyBorder="1"/>
    <xf numFmtId="0" fontId="15" fillId="0" borderId="1" xfId="0" applyFont="1" applyBorder="1"/>
    <xf numFmtId="0" fontId="0" fillId="0" borderId="13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2" xfId="0" applyFont="1" applyBorder="1"/>
    <xf numFmtId="0" fontId="0" fillId="0" borderId="12" xfId="0" applyBorder="1" applyAlignment="1">
      <alignment horizontal="right"/>
    </xf>
    <xf numFmtId="0" fontId="5" fillId="0" borderId="1" xfId="0" applyFont="1" applyBorder="1"/>
    <xf numFmtId="1" fontId="19" fillId="0" borderId="14" xfId="0" applyNumberFormat="1" applyFont="1" applyBorder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 horizontal="center"/>
      <protection locked="0"/>
    </xf>
    <xf numFmtId="1" fontId="19" fillId="0" borderId="13" xfId="0" applyNumberFormat="1" applyFont="1" applyBorder="1" applyAlignment="1" applyProtection="1">
      <alignment horizontal="center"/>
      <protection locked="0"/>
    </xf>
    <xf numFmtId="1" fontId="20" fillId="0" borderId="5" xfId="0" applyNumberFormat="1" applyFont="1" applyBorder="1" applyAlignment="1" applyProtection="1">
      <alignment horizontal="left"/>
      <protection locked="0"/>
    </xf>
    <xf numFmtId="1" fontId="21" fillId="0" borderId="14" xfId="0" applyNumberFormat="1" applyFont="1" applyBorder="1" applyAlignment="1" applyProtection="1">
      <alignment horizontal="center"/>
      <protection locked="0"/>
    </xf>
    <xf numFmtId="1" fontId="21" fillId="0" borderId="6" xfId="0" applyNumberFormat="1" applyFont="1" applyBorder="1" applyAlignment="1" applyProtection="1">
      <alignment horizontal="center"/>
      <protection locked="0"/>
    </xf>
    <xf numFmtId="1" fontId="20" fillId="0" borderId="7" xfId="0" applyNumberFormat="1" applyFont="1" applyBorder="1" applyAlignment="1" applyProtection="1">
      <alignment horizontal="left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1" fontId="21" fillId="0" borderId="8" xfId="0" applyNumberFormat="1" applyFont="1" applyBorder="1" applyAlignment="1" applyProtection="1">
      <alignment horizontal="center"/>
      <protection locked="0"/>
    </xf>
    <xf numFmtId="1" fontId="20" fillId="0" borderId="15" xfId="0" applyNumberFormat="1" applyFont="1" applyBorder="1" applyAlignment="1" applyProtection="1">
      <alignment horizontal="left"/>
      <protection locked="0"/>
    </xf>
    <xf numFmtId="1" fontId="21" fillId="0" borderId="13" xfId="0" applyNumberFormat="1" applyFont="1" applyBorder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1" fontId="8" fillId="0" borderId="0" xfId="0" quotePrefix="1" applyNumberFormat="1" applyFont="1" applyAlignment="1" applyProtection="1">
      <alignment horizontal="left"/>
      <protection locked="0"/>
    </xf>
    <xf numFmtId="1" fontId="19" fillId="0" borderId="16" xfId="0" applyNumberFormat="1" applyFont="1" applyBorder="1" applyAlignment="1" applyProtection="1">
      <alignment horizontal="center"/>
      <protection locked="0"/>
    </xf>
    <xf numFmtId="1" fontId="8" fillId="0" borderId="13" xfId="0" applyNumberFormat="1" applyFont="1" applyBorder="1" applyAlignment="1">
      <alignment horizontal="right"/>
    </xf>
    <xf numFmtId="1" fontId="21" fillId="0" borderId="17" xfId="0" applyNumberFormat="1" applyFont="1" applyBorder="1" applyAlignment="1" applyProtection="1">
      <alignment horizontal="center"/>
      <protection locked="0"/>
    </xf>
    <xf numFmtId="0" fontId="24" fillId="0" borderId="0" xfId="0" applyFont="1"/>
    <xf numFmtId="0" fontId="25" fillId="0" borderId="0" xfId="0" applyFont="1"/>
    <xf numFmtId="0" fontId="26" fillId="0" borderId="0" xfId="0" applyFont="1"/>
    <xf numFmtId="1" fontId="25" fillId="0" borderId="0" xfId="0" applyNumberFormat="1" applyFont="1"/>
    <xf numFmtId="0" fontId="27" fillId="0" borderId="0" xfId="0" applyFont="1"/>
    <xf numFmtId="0" fontId="27" fillId="0" borderId="0" xfId="0" applyFont="1" applyProtection="1">
      <protection locked="0"/>
    </xf>
    <xf numFmtId="1" fontId="27" fillId="0" borderId="0" xfId="0" applyNumberFormat="1" applyFont="1" applyProtection="1">
      <protection locked="0"/>
    </xf>
    <xf numFmtId="0" fontId="25" fillId="0" borderId="18" xfId="0" applyFont="1" applyBorder="1"/>
    <xf numFmtId="2" fontId="25" fillId="0" borderId="18" xfId="0" applyNumberFormat="1" applyFont="1" applyBorder="1"/>
    <xf numFmtId="0" fontId="5" fillId="2" borderId="10" xfId="0" applyFont="1" applyFill="1" applyBorder="1"/>
    <xf numFmtId="164" fontId="8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 applyProtection="1">
      <alignment horizontal="right"/>
      <protection locked="0"/>
    </xf>
    <xf numFmtId="2" fontId="9" fillId="0" borderId="1" xfId="0" applyNumberFormat="1" applyFont="1" applyBorder="1" applyProtection="1">
      <protection locked="0"/>
    </xf>
    <xf numFmtId="2" fontId="9" fillId="0" borderId="1" xfId="0" quotePrefix="1" applyNumberFormat="1" applyFont="1" applyBorder="1" applyProtection="1">
      <protection locked="0"/>
    </xf>
    <xf numFmtId="0" fontId="29" fillId="0" borderId="0" xfId="0" applyFont="1"/>
    <xf numFmtId="0" fontId="30" fillId="0" borderId="0" xfId="0" applyFont="1"/>
    <xf numFmtId="1" fontId="9" fillId="0" borderId="0" xfId="0" applyNumberFormat="1" applyFont="1" applyAlignment="1">
      <alignment horizontal="center"/>
    </xf>
    <xf numFmtId="1" fontId="27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/>
    <xf numFmtId="164" fontId="27" fillId="0" borderId="0" xfId="0" applyNumberFormat="1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2" fillId="0" borderId="18" xfId="0" applyFont="1" applyBorder="1"/>
    <xf numFmtId="0" fontId="33" fillId="0" borderId="18" xfId="0" applyFont="1" applyBorder="1"/>
    <xf numFmtId="2" fontId="32" fillId="0" borderId="18" xfId="0" applyNumberFormat="1" applyFont="1" applyBorder="1"/>
    <xf numFmtId="2" fontId="32" fillId="0" borderId="0" xfId="0" applyNumberFormat="1" applyFont="1"/>
    <xf numFmtId="0" fontId="34" fillId="0" borderId="0" xfId="0" applyFont="1"/>
    <xf numFmtId="164" fontId="9" fillId="0" borderId="1" xfId="0" applyNumberFormat="1" applyFont="1" applyBorder="1" applyAlignment="1" applyProtection="1">
      <alignment horizontal="right"/>
      <protection locked="0"/>
    </xf>
    <xf numFmtId="0" fontId="33" fillId="0" borderId="19" xfId="0" applyFont="1" applyBorder="1"/>
    <xf numFmtId="0" fontId="32" fillId="0" borderId="19" xfId="0" applyFont="1" applyBorder="1"/>
    <xf numFmtId="0" fontId="25" fillId="0" borderId="19" xfId="0" applyFont="1" applyBorder="1"/>
    <xf numFmtId="0" fontId="25" fillId="0" borderId="20" xfId="0" applyFont="1" applyBorder="1"/>
    <xf numFmtId="0" fontId="5" fillId="0" borderId="5" xfId="0" applyFont="1" applyBorder="1"/>
    <xf numFmtId="0" fontId="5" fillId="0" borderId="7" xfId="0" applyFont="1" applyBorder="1"/>
    <xf numFmtId="0" fontId="8" fillId="0" borderId="15" xfId="0" applyFont="1" applyBorder="1"/>
    <xf numFmtId="1" fontId="8" fillId="0" borderId="15" xfId="0" applyNumberFormat="1" applyFont="1" applyBorder="1"/>
    <xf numFmtId="165" fontId="8" fillId="0" borderId="0" xfId="0" applyNumberFormat="1" applyFont="1"/>
    <xf numFmtId="165" fontId="8" fillId="0" borderId="1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8" fillId="0" borderId="10" xfId="0" quotePrefix="1" applyNumberFormat="1" applyFont="1" applyBorder="1" applyAlignment="1" applyProtection="1">
      <alignment horizontal="center"/>
      <protection locked="0"/>
    </xf>
    <xf numFmtId="165" fontId="8" fillId="3" borderId="1" xfId="0" quotePrefix="1" applyNumberFormat="1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Protection="1">
      <protection locked="0"/>
    </xf>
    <xf numFmtId="164" fontId="8" fillId="4" borderId="1" xfId="0" applyNumberFormat="1" applyFont="1" applyFill="1" applyBorder="1" applyAlignment="1">
      <alignment horizontal="right"/>
    </xf>
    <xf numFmtId="0" fontId="0" fillId="0" borderId="7" xfId="0" applyBorder="1"/>
    <xf numFmtId="0" fontId="8" fillId="4" borderId="1" xfId="0" applyFont="1" applyFill="1" applyBorder="1"/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8" fillId="2" borderId="2" xfId="0" applyFont="1" applyFill="1" applyBorder="1"/>
    <xf numFmtId="0" fontId="8" fillId="2" borderId="12" xfId="0" applyFont="1" applyFill="1" applyBorder="1"/>
    <xf numFmtId="0" fontId="8" fillId="2" borderId="10" xfId="0" applyFont="1" applyFill="1" applyBorder="1"/>
    <xf numFmtId="1" fontId="22" fillId="0" borderId="21" xfId="0" applyNumberFormat="1" applyFont="1" applyBorder="1" applyAlignment="1" applyProtection="1">
      <alignment horizontal="center"/>
      <protection locked="0"/>
    </xf>
    <xf numFmtId="0" fontId="23" fillId="0" borderId="2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8" xfId="0" applyBorder="1" applyAlignment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1" fontId="9" fillId="0" borderId="2" xfId="0" applyNumberFormat="1" applyFont="1" applyBorder="1" applyAlignment="1" applyProtection="1">
      <alignment horizontal="center"/>
      <protection locked="0"/>
    </xf>
    <xf numFmtId="0" fontId="0" fillId="0" borderId="10" xfId="0" applyBorder="1"/>
    <xf numFmtId="1" fontId="9" fillId="0" borderId="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850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Udbytte kurve for græs </a:t>
            </a:r>
            <a:r>
              <a:rPr lang="en-US" sz="850" b="0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(FE/ha/dag)</a:t>
            </a:r>
          </a:p>
        </c:rich>
      </c:tx>
      <c:layout>
        <c:manualLayout>
          <c:xMode val="edge"/>
          <c:yMode val="edge"/>
          <c:x val="8.9288550890142468E-2"/>
          <c:y val="0.138126282358312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88940514304543E-2"/>
          <c:y val="0.26520246212796084"/>
          <c:w val="0.77978667777391097"/>
          <c:h val="0.62433079625957444"/>
        </c:manualLayout>
      </c:layout>
      <c:lineChart>
        <c:grouping val="standard"/>
        <c:varyColors val="0"/>
        <c:ser>
          <c:idx val="0"/>
          <c:order val="0"/>
          <c:tx>
            <c:v>Sædskifte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'Ark1'!$O$44:$O$49</c:f>
              <c:numCache>
                <c:formatCode>0</c:formatCode>
                <c:ptCount val="6"/>
                <c:pt idx="0" formatCode="General">
                  <c:v>0</c:v>
                </c:pt>
                <c:pt idx="1">
                  <c:v>48.9</c:v>
                </c:pt>
                <c:pt idx="2">
                  <c:v>23.9</c:v>
                </c:pt>
                <c:pt idx="3">
                  <c:v>20</c:v>
                </c:pt>
                <c:pt idx="4">
                  <c:v>20</c:v>
                </c:pt>
                <c:pt idx="5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1F-4A18-97A5-EBD7772887D5}"/>
            </c:ext>
          </c:extLst>
        </c:ser>
        <c:ser>
          <c:idx val="1"/>
          <c:order val="1"/>
          <c:tx>
            <c:v>Udlæg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'Ark1'!$P$44:$P$49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0">
                  <c:v>10</c:v>
                </c:pt>
                <c:pt idx="3" formatCode="0">
                  <c:v>30</c:v>
                </c:pt>
                <c:pt idx="4" formatCode="0">
                  <c:v>20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F-4A18-97A5-EBD7772887D5}"/>
            </c:ext>
          </c:extLst>
        </c:ser>
        <c:ser>
          <c:idx val="2"/>
          <c:order val="2"/>
          <c:tx>
            <c:v>Vedvarende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'Ark1'!$Q$44:$Q$49</c:f>
              <c:numCache>
                <c:formatCode>0</c:formatCode>
                <c:ptCount val="6"/>
                <c:pt idx="0" formatCode="General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1F-4A18-97A5-EBD77728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44223"/>
        <c:axId val="1"/>
      </c:lineChart>
      <c:catAx>
        <c:axId val="80244223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defRPr>
            </a:pPr>
            <a:endParaRPr lang="da-DK"/>
          </a:p>
        </c:txPr>
        <c:crossAx val="80244223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22935722004456"/>
          <c:y val="3.3150307765995105E-2"/>
          <c:w val="0.18849805187918967"/>
          <c:h val="0.40332874448627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Bookman Old Style"/>
          <a:ea typeface="Bookman Old Style"/>
          <a:cs typeface="Bookman Old Style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2400" verticalDpi="2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53085158686148E-2"/>
          <c:y val="9.5588235294117641E-2"/>
          <c:w val="0.71494413376466814"/>
          <c:h val="0.738970588235294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'Ark2'!$C$5:$C$11</c:f>
              <c:numCache>
                <c:formatCode>General</c:formatCode>
                <c:ptCount val="7"/>
                <c:pt idx="0">
                  <c:v>20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1-489A-9CDA-798DE518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0526207"/>
        <c:axId val="1"/>
      </c:barChart>
      <c:catAx>
        <c:axId val="8052620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0526207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48463201470913"/>
          <c:y val="0.4264705882352941"/>
          <c:w val="0.1471267670769735"/>
          <c:h val="8.0882352941176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24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40</xdr:row>
      <xdr:rowOff>142875</xdr:rowOff>
    </xdr:from>
    <xdr:to>
      <xdr:col>11</xdr:col>
      <xdr:colOff>552450</xdr:colOff>
      <xdr:row>52</xdr:row>
      <xdr:rowOff>0</xdr:rowOff>
    </xdr:to>
    <xdr:graphicFrame macro="">
      <xdr:nvGraphicFramePr>
        <xdr:cNvPr id="1090" name="Chart 66">
          <a:extLst>
            <a:ext uri="{FF2B5EF4-FFF2-40B4-BE49-F238E27FC236}">
              <a16:creationId xmlns:a16="http://schemas.microsoft.com/office/drawing/2014/main" id="{CD52596C-80E6-47C6-290C-1ED803A41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10</xdr:row>
      <xdr:rowOff>152400</xdr:rowOff>
    </xdr:from>
    <xdr:to>
      <xdr:col>8</xdr:col>
      <xdr:colOff>485775</xdr:colOff>
      <xdr:row>26</xdr:row>
      <xdr:rowOff>152400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A3C7E588-461D-E29B-5897-76051BEC7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6"/>
  <sheetViews>
    <sheetView showGridLines="0" tabSelected="1" zoomScale="70" workbookViewId="0">
      <selection activeCell="P22" sqref="P22"/>
    </sheetView>
  </sheetViews>
  <sheetFormatPr defaultRowHeight="12.75" x14ac:dyDescent="0.2"/>
  <cols>
    <col min="1" max="1" width="3.5" customWidth="1"/>
    <col min="2" max="2" width="8.1640625" customWidth="1"/>
    <col min="4" max="4" width="7.6640625" customWidth="1"/>
    <col min="5" max="5" width="9.5" customWidth="1"/>
    <col min="6" max="6" width="11.1640625" customWidth="1"/>
    <col min="7" max="9" width="10.6640625" customWidth="1"/>
    <col min="10" max="10" width="7.1640625" customWidth="1"/>
    <col min="11" max="11" width="8" customWidth="1"/>
    <col min="12" max="12" width="11.5" customWidth="1"/>
    <col min="13" max="13" width="11.6640625" customWidth="1"/>
    <col min="14" max="14" width="6.33203125" customWidth="1"/>
    <col min="15" max="16" width="5.83203125" customWidth="1"/>
    <col min="17" max="17" width="7.6640625" customWidth="1"/>
    <col min="18" max="18" width="10.33203125" customWidth="1"/>
    <col min="21" max="21" width="3.6640625" customWidth="1"/>
    <col min="22" max="22" width="8.6640625" customWidth="1"/>
    <col min="23" max="23" width="9.6640625" customWidth="1"/>
    <col min="24" max="24" width="7.1640625" customWidth="1"/>
  </cols>
  <sheetData>
    <row r="1" spans="1:49" ht="30" customHeight="1" x14ac:dyDescent="0.2">
      <c r="C1" s="5"/>
      <c r="D1" s="5"/>
      <c r="E1" s="5"/>
      <c r="F1" s="5"/>
      <c r="G1" s="5"/>
      <c r="H1" s="5"/>
      <c r="I1" s="5"/>
      <c r="J1" s="5"/>
      <c r="K1" s="5"/>
      <c r="L1" s="5"/>
      <c r="M1" s="96"/>
      <c r="N1" s="96"/>
      <c r="O1" s="96"/>
      <c r="P1" s="92"/>
      <c r="Q1" s="92"/>
      <c r="R1" s="93"/>
      <c r="S1" s="93"/>
      <c r="T1" s="93"/>
      <c r="U1" s="93"/>
      <c r="V1" s="93"/>
      <c r="W1" s="93"/>
      <c r="X1" s="115"/>
      <c r="Y1" s="107"/>
      <c r="Z1" s="107"/>
      <c r="AA1" s="107"/>
      <c r="AB1" s="107"/>
      <c r="AC1" s="107"/>
      <c r="AD1" s="92"/>
      <c r="AE1" s="92"/>
      <c r="AF1" s="92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</row>
    <row r="2" spans="1:49" ht="21" customHeight="1" x14ac:dyDescent="0.3">
      <c r="A2" s="9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96"/>
      <c r="N2" s="96"/>
      <c r="O2" s="96"/>
      <c r="P2" s="92"/>
      <c r="Q2" s="92"/>
      <c r="R2" s="93"/>
      <c r="S2" s="93"/>
      <c r="T2" s="93"/>
      <c r="U2" s="93"/>
      <c r="V2" s="93"/>
      <c r="W2" s="93"/>
      <c r="X2" s="115"/>
      <c r="Y2" s="107"/>
      <c r="Z2" s="107"/>
      <c r="AA2" s="107"/>
      <c r="AB2" s="107"/>
      <c r="AC2" s="107"/>
      <c r="AD2" s="92"/>
      <c r="AE2" s="92"/>
      <c r="AF2" s="92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</row>
    <row r="3" spans="1:49" ht="14.25" customHeight="1" x14ac:dyDescent="0.3">
      <c r="A3" s="9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96"/>
      <c r="N3" s="96"/>
      <c r="O3" s="96"/>
      <c r="P3" s="92"/>
      <c r="Q3" s="92"/>
      <c r="R3" s="93"/>
      <c r="S3" s="93"/>
      <c r="T3" s="93"/>
      <c r="U3" s="93"/>
      <c r="V3" s="93"/>
      <c r="W3" s="93"/>
      <c r="X3" s="115"/>
      <c r="Y3" s="107"/>
      <c r="Z3" s="107"/>
      <c r="AA3" s="107"/>
      <c r="AB3" s="107"/>
      <c r="AC3" s="107"/>
      <c r="AD3" s="92"/>
      <c r="AE3" s="92"/>
      <c r="AF3" s="92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</row>
    <row r="4" spans="1:49" ht="9.75" customHeight="1" x14ac:dyDescent="0.3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6"/>
      <c r="N4" s="96"/>
      <c r="O4" s="96"/>
      <c r="P4" s="92"/>
      <c r="Q4" s="92"/>
      <c r="R4" s="93"/>
      <c r="S4" s="93"/>
      <c r="T4" s="93"/>
      <c r="U4" s="93"/>
      <c r="V4" s="93"/>
      <c r="W4" s="93"/>
      <c r="X4" s="115"/>
      <c r="Y4" s="107"/>
      <c r="Z4" s="107"/>
      <c r="AA4" s="107"/>
      <c r="AB4" s="107"/>
      <c r="AC4" s="107"/>
      <c r="AD4" s="92"/>
      <c r="AE4" s="92"/>
      <c r="AF4" s="92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</row>
    <row r="5" spans="1:49" ht="14.25" customHeight="1" x14ac:dyDescent="0.3">
      <c r="A5" s="9"/>
      <c r="B5" s="5" t="s">
        <v>2</v>
      </c>
      <c r="C5" s="1"/>
      <c r="D5" s="5"/>
      <c r="E5" s="5" t="s">
        <v>3</v>
      </c>
      <c r="F5" s="142"/>
      <c r="G5" s="143"/>
      <c r="H5" s="144"/>
      <c r="I5" s="5"/>
      <c r="J5" s="5" t="s">
        <v>4</v>
      </c>
      <c r="K5" s="142"/>
      <c r="L5" s="144"/>
      <c r="M5" s="96"/>
      <c r="N5" s="96"/>
      <c r="O5" s="96"/>
      <c r="P5" s="92"/>
      <c r="Q5" s="92"/>
      <c r="R5" s="93"/>
      <c r="S5" s="93"/>
      <c r="T5" s="93"/>
      <c r="U5" s="93"/>
      <c r="V5" s="93"/>
      <c r="W5" s="93"/>
      <c r="X5" s="115"/>
      <c r="Y5" s="107"/>
      <c r="Z5" s="107"/>
      <c r="AA5" s="107"/>
      <c r="AB5" s="107"/>
      <c r="AC5" s="107"/>
      <c r="AD5" s="92"/>
      <c r="AE5" s="92"/>
      <c r="AF5" s="92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</row>
    <row r="6" spans="1:49" ht="21.75" customHeight="1" x14ac:dyDescent="0.3">
      <c r="A6" s="9"/>
      <c r="B6" s="5"/>
      <c r="C6" s="5"/>
      <c r="D6" s="5"/>
      <c r="E6" s="5"/>
      <c r="F6" s="5"/>
      <c r="G6" s="5"/>
      <c r="H6" s="5"/>
      <c r="I6" s="5" t="s">
        <v>5</v>
      </c>
      <c r="J6" s="5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107"/>
      <c r="Y6" s="107"/>
      <c r="Z6" s="107"/>
      <c r="AA6" s="107"/>
      <c r="AB6" s="107"/>
      <c r="AC6" s="107"/>
      <c r="AD6" s="92"/>
      <c r="AE6" s="92"/>
      <c r="AF6" s="92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</row>
    <row r="7" spans="1:49" ht="12.75" customHeight="1" x14ac:dyDescent="0.2">
      <c r="B7" s="5" t="s">
        <v>6</v>
      </c>
      <c r="F7" s="1"/>
      <c r="G7" s="138"/>
      <c r="H7" s="147" t="s">
        <v>7</v>
      </c>
      <c r="I7" s="148"/>
      <c r="J7" s="1"/>
      <c r="K7" s="5" t="s">
        <v>8</v>
      </c>
      <c r="M7" s="92"/>
      <c r="N7" s="92"/>
      <c r="O7" s="92"/>
      <c r="P7" s="93"/>
      <c r="Q7" s="93"/>
      <c r="R7" s="92"/>
      <c r="S7" s="92"/>
      <c r="T7" s="92"/>
      <c r="U7" s="92"/>
      <c r="V7" s="92"/>
      <c r="W7" s="92"/>
      <c r="X7" s="107"/>
      <c r="Y7" s="107"/>
      <c r="Z7" s="107"/>
      <c r="AA7" s="107"/>
      <c r="AB7" s="107"/>
      <c r="AC7" s="107"/>
      <c r="AD7" s="92"/>
      <c r="AE7" s="92"/>
      <c r="AF7" s="92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</row>
    <row r="8" spans="1:49" s="11" customFormat="1" x14ac:dyDescent="0.2">
      <c r="A8" s="25"/>
      <c r="B8" s="25"/>
      <c r="C8" s="20"/>
      <c r="E8" s="6"/>
      <c r="H8" s="141"/>
      <c r="I8" s="5"/>
      <c r="J8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115"/>
      <c r="Y8" s="107"/>
      <c r="Z8" s="107"/>
      <c r="AA8" s="107"/>
      <c r="AB8" s="107"/>
      <c r="AC8" s="107"/>
      <c r="AD8" s="93"/>
      <c r="AE8" s="93"/>
      <c r="AF8" s="93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</row>
    <row r="9" spans="1:49" s="11" customFormat="1" x14ac:dyDescent="0.2">
      <c r="A9" s="25"/>
      <c r="B9" s="25"/>
      <c r="C9" s="20"/>
      <c r="D9" s="62" t="s">
        <v>9</v>
      </c>
      <c r="E9" s="10" t="s">
        <v>10</v>
      </c>
      <c r="F9" s="10" t="s">
        <v>11</v>
      </c>
      <c r="M9" s="94"/>
      <c r="N9" s="93"/>
      <c r="O9" s="93"/>
      <c r="P9" s="93"/>
      <c r="Q9" s="93"/>
      <c r="R9" s="93"/>
      <c r="S9" s="93"/>
      <c r="T9" s="93"/>
      <c r="U9" s="93"/>
      <c r="V9" s="93"/>
      <c r="W9" s="93"/>
      <c r="X9" s="115"/>
      <c r="Y9" s="107"/>
      <c r="Z9" s="107"/>
      <c r="AA9" s="107"/>
      <c r="AB9" s="107"/>
      <c r="AC9" s="107"/>
      <c r="AD9" s="93"/>
      <c r="AE9" s="93"/>
      <c r="AF9" s="93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</row>
    <row r="10" spans="1:49" s="11" customFormat="1" x14ac:dyDescent="0.2">
      <c r="A10" s="25"/>
      <c r="B10" s="25"/>
      <c r="C10" s="20"/>
      <c r="D10" s="64" t="s">
        <v>12</v>
      </c>
      <c r="E10" s="61"/>
      <c r="F10" s="1"/>
      <c r="M10" s="94"/>
      <c r="N10" s="93"/>
      <c r="O10" s="93"/>
      <c r="P10" s="93"/>
      <c r="Q10" s="93"/>
      <c r="R10" s="94" t="s">
        <v>13</v>
      </c>
      <c r="S10" s="92"/>
      <c r="T10" s="94"/>
      <c r="U10" s="93"/>
      <c r="V10" s="93"/>
      <c r="W10" s="93"/>
      <c r="X10" s="115"/>
      <c r="Y10" s="107"/>
      <c r="Z10" s="107"/>
      <c r="AA10" s="107"/>
      <c r="AB10" s="107"/>
      <c r="AC10" s="107"/>
      <c r="AD10" s="93"/>
      <c r="AE10" s="93"/>
      <c r="AF10" s="93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</row>
    <row r="11" spans="1:49" s="11" customFormat="1" x14ac:dyDescent="0.2">
      <c r="A11" s="25"/>
      <c r="B11" s="25"/>
      <c r="C11" s="20"/>
      <c r="E11" s="6"/>
      <c r="H11" s="141"/>
      <c r="I11" s="5"/>
      <c r="J11"/>
      <c r="M11" s="94"/>
      <c r="N11" s="93"/>
      <c r="O11" s="93"/>
      <c r="P11" s="93"/>
      <c r="Q11" s="93"/>
      <c r="R11" s="93"/>
      <c r="S11" s="93" t="s">
        <v>9</v>
      </c>
      <c r="T11" s="95" t="b">
        <f>IF(E10="X",1,IF(F10="X",2))</f>
        <v>0</v>
      </c>
      <c r="U11" s="93"/>
      <c r="V11" s="93"/>
      <c r="W11" s="93"/>
      <c r="X11" s="115"/>
      <c r="Y11" s="107"/>
      <c r="Z11" s="107"/>
      <c r="AA11" s="107"/>
      <c r="AB11" s="107"/>
      <c r="AC11" s="107"/>
      <c r="AD11" s="93"/>
      <c r="AE11" s="93"/>
      <c r="AF11" s="93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</row>
    <row r="12" spans="1:49" s="11" customFormat="1" x14ac:dyDescent="0.2">
      <c r="A12" s="25"/>
      <c r="B12" s="25"/>
      <c r="C12" s="20"/>
      <c r="D12" s="72" t="s">
        <v>14</v>
      </c>
      <c r="E12" s="63"/>
      <c r="F12" s="75" t="s">
        <v>15</v>
      </c>
      <c r="G12" s="75" t="s">
        <v>16</v>
      </c>
      <c r="I12" s="60" t="s">
        <v>17</v>
      </c>
      <c r="J12" s="57" t="s">
        <v>18</v>
      </c>
      <c r="K12" s="10" t="s">
        <v>19</v>
      </c>
      <c r="M12" s="94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115"/>
      <c r="Y12" s="107" t="s">
        <v>5</v>
      </c>
      <c r="Z12" s="107"/>
      <c r="AA12" s="107"/>
      <c r="AB12" s="107"/>
      <c r="AC12" s="107"/>
      <c r="AD12" s="93"/>
      <c r="AE12" s="93"/>
      <c r="AF12" s="93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</row>
    <row r="13" spans="1:49" s="11" customFormat="1" x14ac:dyDescent="0.2">
      <c r="A13" s="25" t="s">
        <v>5</v>
      </c>
      <c r="B13" s="25"/>
      <c r="C13" s="20"/>
      <c r="D13" s="73"/>
      <c r="E13" s="74" t="s">
        <v>20</v>
      </c>
      <c r="F13" s="61"/>
      <c r="G13" s="101"/>
      <c r="I13" s="59" t="s">
        <v>12</v>
      </c>
      <c r="J13" s="58"/>
      <c r="K13" s="1"/>
      <c r="M13" s="94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115"/>
      <c r="Y13" s="107"/>
      <c r="Z13" s="107"/>
      <c r="AA13" s="107"/>
      <c r="AB13" s="107"/>
      <c r="AC13" s="107"/>
      <c r="AD13" s="93"/>
      <c r="AE13" s="93"/>
      <c r="AF13" s="93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</row>
    <row r="14" spans="1:49" s="11" customFormat="1" x14ac:dyDescent="0.2">
      <c r="A14" s="25"/>
      <c r="B14" s="25"/>
      <c r="C14" s="20"/>
      <c r="E14" s="6"/>
      <c r="G14" s="66"/>
      <c r="H14" s="141"/>
      <c r="I14" s="5"/>
      <c r="J14"/>
      <c r="M14" s="94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115"/>
      <c r="Y14" s="107"/>
      <c r="Z14" s="107"/>
      <c r="AA14" s="107"/>
      <c r="AB14" s="107"/>
      <c r="AC14" s="107"/>
      <c r="AD14" s="93"/>
      <c r="AE14" s="93"/>
      <c r="AF14" s="93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</row>
    <row r="15" spans="1:49" s="11" customFormat="1" x14ac:dyDescent="0.2">
      <c r="A15" s="12"/>
      <c r="B15" s="12"/>
      <c r="D15" s="149" t="s">
        <v>21</v>
      </c>
      <c r="E15" s="150"/>
      <c r="F15" s="135">
        <v>45413</v>
      </c>
      <c r="G15" s="151" t="s">
        <v>22</v>
      </c>
      <c r="H15" s="150"/>
      <c r="I15" s="136">
        <v>45566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115"/>
      <c r="Y15" s="115"/>
      <c r="Z15" s="115"/>
      <c r="AA15" s="115"/>
      <c r="AB15" s="115"/>
      <c r="AC15" s="115"/>
      <c r="AD15" s="93"/>
      <c r="AE15" s="93"/>
      <c r="AF15" s="93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</row>
    <row r="16" spans="1:49" s="11" customFormat="1" x14ac:dyDescent="0.2">
      <c r="A16" s="12"/>
      <c r="B16" s="12"/>
      <c r="C16" s="12"/>
      <c r="D16" s="12"/>
      <c r="E16" s="13"/>
      <c r="F16" s="8"/>
      <c r="G16" s="8"/>
      <c r="H16" s="8"/>
      <c r="I16" s="14"/>
      <c r="J16" s="8"/>
      <c r="M16" s="93"/>
      <c r="N16" s="93"/>
      <c r="O16" s="93"/>
      <c r="P16" s="93"/>
      <c r="Q16" s="93"/>
      <c r="R16" s="93"/>
      <c r="S16" s="93" t="s">
        <v>23</v>
      </c>
      <c r="T16" s="93" t="b">
        <f>IF(F13="x",1,IF(G13="x",2))</f>
        <v>0</v>
      </c>
      <c r="U16" s="93"/>
      <c r="V16" s="93"/>
      <c r="W16" s="93"/>
      <c r="X16" s="115"/>
      <c r="Y16" s="115"/>
      <c r="Z16" s="115"/>
      <c r="AA16" s="115"/>
      <c r="AB16" s="115"/>
      <c r="AC16" s="115"/>
      <c r="AD16" s="93"/>
      <c r="AE16" s="93"/>
      <c r="AF16" s="93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</row>
    <row r="17" spans="1:49" s="11" customFormat="1" x14ac:dyDescent="0.2">
      <c r="B17" s="12"/>
      <c r="C17" s="12"/>
      <c r="D17" s="15" t="s">
        <v>24</v>
      </c>
      <c r="F17" s="16">
        <v>1</v>
      </c>
      <c r="G17" s="16">
        <v>2</v>
      </c>
      <c r="H17" s="16">
        <v>3</v>
      </c>
      <c r="I17" s="17">
        <v>4</v>
      </c>
      <c r="J17" s="18" t="s">
        <v>25</v>
      </c>
      <c r="M17" s="96"/>
      <c r="N17" s="93"/>
      <c r="O17" s="96"/>
      <c r="P17" s="93"/>
      <c r="Q17" s="93"/>
      <c r="R17" s="93"/>
      <c r="S17" s="93"/>
      <c r="T17" s="93"/>
      <c r="U17" s="93"/>
      <c r="V17" s="93"/>
      <c r="W17" s="93"/>
      <c r="X17" s="115"/>
      <c r="Y17" s="115"/>
      <c r="Z17" s="115"/>
      <c r="AA17" s="115"/>
      <c r="AB17" s="115"/>
      <c r="AC17" s="115"/>
      <c r="AD17" s="93"/>
      <c r="AE17" s="93"/>
      <c r="AF17" s="93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</row>
    <row r="18" spans="1:49" s="11" customFormat="1" x14ac:dyDescent="0.2">
      <c r="A18" s="5"/>
      <c r="B18" s="15"/>
      <c r="C18" s="14"/>
      <c r="D18" s="152" t="s">
        <v>26</v>
      </c>
      <c r="E18" s="153"/>
      <c r="F18" s="131">
        <f>F15</f>
        <v>45413</v>
      </c>
      <c r="G18" s="132">
        <v>45453</v>
      </c>
      <c r="H18" s="132">
        <v>45505</v>
      </c>
      <c r="I18" s="133">
        <v>45536</v>
      </c>
      <c r="J18" s="19"/>
      <c r="M18" s="98"/>
      <c r="N18" s="96"/>
      <c r="O18" s="97"/>
      <c r="P18" s="93"/>
      <c r="Q18" s="93"/>
      <c r="R18" s="93"/>
      <c r="S18" s="93" t="s">
        <v>27</v>
      </c>
      <c r="T18" s="93" t="b">
        <f>IF(J13="x",1,IF(K13="x",2))</f>
        <v>0</v>
      </c>
      <c r="U18" s="93"/>
      <c r="V18" s="93"/>
      <c r="W18" s="93"/>
      <c r="X18" s="115"/>
      <c r="Y18" s="115"/>
      <c r="Z18" s="115"/>
      <c r="AA18" s="115"/>
      <c r="AB18" s="115"/>
      <c r="AC18" s="115"/>
      <c r="AD18" s="93"/>
      <c r="AE18" s="93"/>
      <c r="AF18" s="93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</row>
    <row r="19" spans="1:49" s="11" customFormat="1" x14ac:dyDescent="0.2">
      <c r="A19" s="15"/>
      <c r="B19" s="15"/>
      <c r="C19" s="14"/>
      <c r="D19" s="152" t="s">
        <v>28</v>
      </c>
      <c r="E19" s="153"/>
      <c r="F19" s="134">
        <f>G18</f>
        <v>45453</v>
      </c>
      <c r="G19" s="132">
        <f>H18</f>
        <v>45505</v>
      </c>
      <c r="H19" s="132">
        <f>I18</f>
        <v>45536</v>
      </c>
      <c r="I19" s="133">
        <f>I15</f>
        <v>45566</v>
      </c>
      <c r="J19" s="21"/>
      <c r="M19" s="98"/>
      <c r="N19" s="96"/>
      <c r="O19" s="97"/>
      <c r="P19" s="93"/>
      <c r="Q19" s="93"/>
      <c r="R19" s="93"/>
      <c r="S19" s="93"/>
      <c r="T19" s="93"/>
      <c r="U19" s="93"/>
      <c r="V19" s="93"/>
      <c r="W19" s="93" t="s">
        <v>29</v>
      </c>
      <c r="X19" s="115"/>
      <c r="Y19" s="115"/>
      <c r="Z19" s="115"/>
      <c r="AA19" s="115"/>
      <c r="AB19" s="115"/>
      <c r="AC19" s="115"/>
      <c r="AD19" s="93"/>
      <c r="AE19" s="93"/>
      <c r="AF19" s="93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</row>
    <row r="20" spans="1:49" s="11" customFormat="1" x14ac:dyDescent="0.2">
      <c r="A20" s="5"/>
      <c r="B20" s="7"/>
      <c r="C20" s="20"/>
      <c r="D20" s="154" t="s">
        <v>30</v>
      </c>
      <c r="E20" s="155"/>
      <c r="F20" s="71">
        <f>-F15+G18</f>
        <v>40</v>
      </c>
      <c r="G20" s="22">
        <f>-G18+H18</f>
        <v>52</v>
      </c>
      <c r="H20" s="22">
        <f>-H18+I18</f>
        <v>31</v>
      </c>
      <c r="I20" s="22">
        <f>+I15-I18</f>
        <v>30</v>
      </c>
      <c r="J20" s="23">
        <f>SUM(F20:I20)</f>
        <v>153</v>
      </c>
      <c r="M20" s="109"/>
      <c r="N20" s="98"/>
      <c r="O20" s="97"/>
      <c r="P20" s="93"/>
      <c r="Q20" s="93"/>
      <c r="R20" s="93"/>
      <c r="S20" s="93"/>
      <c r="T20" s="93"/>
      <c r="U20" s="93"/>
      <c r="V20" s="93"/>
      <c r="W20" s="93"/>
      <c r="X20" s="115"/>
      <c r="Y20" s="115"/>
      <c r="Z20" s="115"/>
      <c r="AA20" s="115"/>
      <c r="AB20" s="115"/>
      <c r="AC20" s="115"/>
      <c r="AD20" s="93"/>
      <c r="AE20" s="93"/>
      <c r="AF20" s="93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</row>
    <row r="21" spans="1:49" s="11" customFormat="1" x14ac:dyDescent="0.2">
      <c r="A21" s="5"/>
      <c r="B21" s="7"/>
      <c r="C21" s="20"/>
      <c r="D21" s="108"/>
      <c r="E21" s="70"/>
      <c r="F21" s="26"/>
      <c r="G21" s="26"/>
      <c r="H21" s="26"/>
      <c r="I21" s="26"/>
      <c r="J21" s="26"/>
      <c r="M21" s="109"/>
      <c r="N21" s="98"/>
      <c r="O21" s="97"/>
      <c r="P21" s="93"/>
      <c r="Q21" s="93"/>
      <c r="R21" s="93"/>
      <c r="S21" s="93"/>
      <c r="T21" s="93"/>
      <c r="U21" s="93"/>
      <c r="V21" s="93"/>
      <c r="W21" s="93"/>
      <c r="X21" s="115"/>
      <c r="Y21" s="115"/>
      <c r="Z21" s="115"/>
      <c r="AA21" s="115"/>
      <c r="AB21" s="115"/>
      <c r="AC21" s="115"/>
      <c r="AD21" s="93"/>
      <c r="AE21" s="93"/>
      <c r="AF21" s="93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</row>
    <row r="22" spans="1:49" s="11" customFormat="1" x14ac:dyDescent="0.2">
      <c r="A22" s="12" t="s">
        <v>31</v>
      </c>
      <c r="B22" s="12"/>
      <c r="C22" s="5"/>
      <c r="D22" s="5"/>
      <c r="E22" s="5"/>
      <c r="F22" s="5"/>
      <c r="G22" s="5"/>
      <c r="H22" s="5"/>
      <c r="I22" s="5"/>
      <c r="J22" s="26"/>
      <c r="M22" s="109"/>
      <c r="N22" s="98"/>
      <c r="O22" s="97"/>
      <c r="P22" s="93"/>
      <c r="Q22" s="93"/>
      <c r="R22" s="93"/>
      <c r="S22" s="93"/>
      <c r="T22" s="93"/>
      <c r="U22" s="93"/>
      <c r="V22" s="93"/>
      <c r="W22" s="93"/>
      <c r="X22" s="115"/>
      <c r="Y22" s="115"/>
      <c r="Z22" s="115"/>
      <c r="AA22" s="115"/>
      <c r="AB22" s="115"/>
      <c r="AC22" s="115"/>
      <c r="AD22" s="93"/>
      <c r="AE22" s="93"/>
      <c r="AF22" s="93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</row>
    <row r="23" spans="1:49" s="11" customFormat="1" x14ac:dyDescent="0.2">
      <c r="A23" s="5" t="s">
        <v>32</v>
      </c>
      <c r="B23" s="5"/>
      <c r="C23" s="5"/>
      <c r="D23" s="5"/>
      <c r="F23" s="139"/>
      <c r="G23" s="139"/>
      <c r="H23" s="139"/>
      <c r="I23" s="139"/>
      <c r="J23" s="26"/>
      <c r="M23" s="109"/>
      <c r="N23" s="98"/>
      <c r="O23" s="97"/>
      <c r="P23" s="93"/>
      <c r="Q23" s="93"/>
      <c r="R23" s="93"/>
      <c r="S23" s="93"/>
      <c r="T23" s="93"/>
      <c r="U23" s="93"/>
      <c r="V23" s="93"/>
      <c r="W23" s="93"/>
      <c r="X23" s="115"/>
      <c r="Y23" s="115"/>
      <c r="Z23" s="115"/>
      <c r="AA23" s="115"/>
      <c r="AB23" s="115"/>
      <c r="AC23" s="115"/>
      <c r="AD23" s="93"/>
      <c r="AE23" s="93"/>
      <c r="AF23" s="93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</row>
    <row r="24" spans="1:49" s="11" customFormat="1" x14ac:dyDescent="0.2">
      <c r="A24" s="5" t="s">
        <v>33</v>
      </c>
      <c r="B24" s="5"/>
      <c r="C24" s="5"/>
      <c r="D24" s="5"/>
      <c r="F24" s="139"/>
      <c r="G24" s="139"/>
      <c r="H24" s="139"/>
      <c r="I24" s="139"/>
      <c r="J24" s="26"/>
      <c r="M24" s="109"/>
      <c r="N24" s="98"/>
      <c r="O24" s="97"/>
      <c r="P24" s="93"/>
      <c r="Q24" s="93"/>
      <c r="R24" s="93"/>
      <c r="S24" s="93"/>
      <c r="T24" s="93"/>
      <c r="U24" s="93"/>
      <c r="V24" s="93"/>
      <c r="W24" s="93"/>
      <c r="X24" s="115"/>
      <c r="Y24" s="115"/>
      <c r="Z24" s="115"/>
      <c r="AA24" s="115"/>
      <c r="AB24" s="115"/>
      <c r="AC24" s="115"/>
      <c r="AD24" s="93"/>
      <c r="AE24" s="93"/>
      <c r="AF24" s="93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</row>
    <row r="25" spans="1:49" s="11" customFormat="1" x14ac:dyDescent="0.2">
      <c r="A25" s="5"/>
      <c r="B25" s="7"/>
      <c r="C25" s="20"/>
      <c r="D25" s="25"/>
      <c r="E25" s="26"/>
      <c r="F25" s="26"/>
      <c r="G25" s="26"/>
      <c r="H25" s="26"/>
      <c r="I25" s="26"/>
      <c r="J25" s="24"/>
      <c r="M25" s="109"/>
      <c r="N25" s="98"/>
      <c r="O25" s="97"/>
      <c r="P25" s="93"/>
      <c r="Q25" s="93"/>
      <c r="R25" s="93"/>
      <c r="S25" s="93"/>
      <c r="T25" s="93"/>
      <c r="U25" s="93"/>
      <c r="V25" s="93"/>
      <c r="W25" s="93"/>
      <c r="X25" s="115"/>
      <c r="Y25" s="115"/>
      <c r="Z25" s="115"/>
      <c r="AA25" s="115"/>
      <c r="AB25" s="115"/>
      <c r="AC25" s="115"/>
      <c r="AD25" s="93"/>
      <c r="AE25" s="93"/>
      <c r="AF25" s="93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</row>
    <row r="26" spans="1:49" s="11" customFormat="1" x14ac:dyDescent="0.2">
      <c r="A26" s="27" t="s">
        <v>34</v>
      </c>
      <c r="G26" s="20"/>
      <c r="H26" s="20"/>
      <c r="I26" s="26"/>
      <c r="J26" s="24"/>
      <c r="K26" s="24"/>
      <c r="M26" s="97"/>
      <c r="N26" s="96"/>
      <c r="O26" s="96"/>
      <c r="P26" s="93"/>
      <c r="Q26" s="93"/>
      <c r="R26" s="93"/>
      <c r="S26" s="93"/>
      <c r="T26" s="93"/>
      <c r="U26" s="93"/>
      <c r="V26" s="93"/>
      <c r="W26" s="93"/>
      <c r="X26" s="115"/>
      <c r="Y26" s="115"/>
      <c r="Z26" s="115"/>
      <c r="AA26" s="115"/>
      <c r="AB26" s="115"/>
      <c r="AC26" s="115"/>
      <c r="AD26" s="93"/>
      <c r="AE26" s="93"/>
      <c r="AF26" s="93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</row>
    <row r="27" spans="1:49" s="11" customFormat="1" x14ac:dyDescent="0.2">
      <c r="B27" s="27"/>
      <c r="C27" s="27"/>
      <c r="D27" s="5" t="s">
        <v>24</v>
      </c>
      <c r="E27" s="5"/>
      <c r="F27" s="88" t="s">
        <v>35</v>
      </c>
      <c r="G27" s="65"/>
      <c r="H27" s="65"/>
      <c r="I27" s="65"/>
      <c r="J27" s="5"/>
      <c r="K27" s="5"/>
      <c r="L27" s="28" t="s">
        <v>36</v>
      </c>
      <c r="M27" s="96"/>
      <c r="N27" s="96"/>
      <c r="O27" s="96"/>
      <c r="P27" s="93"/>
      <c r="Q27" s="93"/>
      <c r="R27" s="93"/>
      <c r="S27" s="93"/>
      <c r="T27" s="93"/>
      <c r="U27" s="93"/>
      <c r="V27" s="93"/>
      <c r="W27" s="93"/>
      <c r="X27" s="115"/>
      <c r="Y27" s="115"/>
      <c r="Z27" s="115"/>
      <c r="AA27" s="115"/>
      <c r="AB27" s="115"/>
      <c r="AC27" s="115"/>
      <c r="AD27" s="93"/>
      <c r="AE27" s="93"/>
      <c r="AF27" s="93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</row>
    <row r="28" spans="1:49" s="11" customFormat="1" x14ac:dyDescent="0.2">
      <c r="B28" s="7" t="s">
        <v>37</v>
      </c>
      <c r="C28" s="7"/>
      <c r="D28" s="24">
        <v>1</v>
      </c>
      <c r="E28" s="4"/>
      <c r="F28" s="89">
        <f>T39</f>
        <v>48.9</v>
      </c>
      <c r="G28" s="76"/>
      <c r="H28" s="76"/>
      <c r="I28" s="76"/>
      <c r="J28" s="29">
        <f>E28*F28</f>
        <v>0</v>
      </c>
      <c r="K28" s="30" t="s">
        <v>38</v>
      </c>
      <c r="L28" s="127"/>
      <c r="M28" s="97"/>
      <c r="N28" s="96"/>
      <c r="O28" s="96"/>
      <c r="P28" s="93"/>
      <c r="Q28" s="93"/>
      <c r="R28" s="93"/>
      <c r="S28" s="93"/>
      <c r="T28" s="93"/>
      <c r="U28" s="93"/>
      <c r="V28" s="93"/>
      <c r="W28" s="93"/>
      <c r="X28" s="115"/>
      <c r="Y28" s="115"/>
      <c r="Z28" s="115"/>
      <c r="AA28" s="115"/>
      <c r="AB28" s="115"/>
      <c r="AC28" s="115"/>
      <c r="AD28" s="93"/>
      <c r="AE28" s="93"/>
      <c r="AF28" s="93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</row>
    <row r="29" spans="1:49" s="11" customFormat="1" x14ac:dyDescent="0.2">
      <c r="B29" s="7" t="s">
        <v>37</v>
      </c>
      <c r="C29" s="7"/>
      <c r="D29" s="24">
        <v>2</v>
      </c>
      <c r="E29" s="3"/>
      <c r="F29" s="77"/>
      <c r="G29" s="89">
        <f>T40</f>
        <v>23.9</v>
      </c>
      <c r="H29" s="77"/>
      <c r="I29" s="77"/>
      <c r="J29" s="31">
        <f>E29*G29</f>
        <v>0</v>
      </c>
      <c r="K29" s="32" t="s">
        <v>38</v>
      </c>
      <c r="L29" s="128"/>
      <c r="M29" s="110"/>
      <c r="N29" s="96"/>
      <c r="O29" s="96"/>
      <c r="P29" s="93"/>
      <c r="Q29" s="93"/>
      <c r="R29" s="93"/>
      <c r="S29" s="93"/>
      <c r="T29" s="93"/>
      <c r="U29" s="93"/>
      <c r="V29" s="93"/>
      <c r="W29" s="93"/>
      <c r="X29" s="115"/>
      <c r="Y29" s="115"/>
      <c r="Z29" s="115"/>
      <c r="AA29" s="115"/>
      <c r="AB29" s="115"/>
      <c r="AC29" s="115"/>
      <c r="AD29" s="93"/>
      <c r="AE29" s="93"/>
      <c r="AF29" s="93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</row>
    <row r="30" spans="1:49" s="11" customFormat="1" x14ac:dyDescent="0.2">
      <c r="B30" s="7" t="s">
        <v>37</v>
      </c>
      <c r="C30" s="7"/>
      <c r="D30" s="24">
        <v>3</v>
      </c>
      <c r="E30" s="3"/>
      <c r="F30" s="77"/>
      <c r="G30" s="77"/>
      <c r="H30" s="89">
        <f>T41</f>
        <v>20</v>
      </c>
      <c r="I30" s="77"/>
      <c r="J30" s="31">
        <f>E30*H30</f>
        <v>0</v>
      </c>
      <c r="K30" s="32" t="s">
        <v>38</v>
      </c>
      <c r="L30" s="128"/>
      <c r="M30" s="97"/>
      <c r="N30" s="96"/>
      <c r="O30" s="96"/>
      <c r="P30" s="93"/>
      <c r="Q30" s="93"/>
      <c r="R30" s="93" t="s">
        <v>39</v>
      </c>
      <c r="S30" s="93"/>
      <c r="T30" s="93"/>
      <c r="U30" s="93"/>
      <c r="V30" s="94"/>
      <c r="W30" s="94"/>
      <c r="X30" s="123"/>
      <c r="Y30" s="118"/>
      <c r="Z30" s="118"/>
      <c r="AA30" s="117"/>
      <c r="AB30" s="117"/>
      <c r="AC30" s="117"/>
      <c r="AD30" s="93"/>
      <c r="AE30" s="93"/>
      <c r="AF30" s="93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</row>
    <row r="31" spans="1:49" s="11" customFormat="1" x14ac:dyDescent="0.2">
      <c r="B31" s="7" t="s">
        <v>40</v>
      </c>
      <c r="C31" s="7"/>
      <c r="D31" s="24">
        <v>4</v>
      </c>
      <c r="E31" s="3"/>
      <c r="F31" s="78"/>
      <c r="G31" s="78"/>
      <c r="H31" s="78"/>
      <c r="I31" s="89">
        <f>T42</f>
        <v>20</v>
      </c>
      <c r="J31" s="90">
        <f>E31*I31</f>
        <v>0</v>
      </c>
      <c r="K31" s="33" t="s">
        <v>38</v>
      </c>
      <c r="L31" s="129">
        <f>F28*F20+G29*G20+H30*H20+I31*I20</f>
        <v>4418.8</v>
      </c>
      <c r="M31" s="96"/>
      <c r="N31" s="96"/>
      <c r="O31" s="96"/>
      <c r="P31" s="93"/>
      <c r="Q31" s="93"/>
      <c r="R31" s="93" t="str">
        <f>"+ vand"</f>
        <v>+ vand</v>
      </c>
      <c r="S31" s="93" t="str">
        <f>"- vand"</f>
        <v>- vand</v>
      </c>
      <c r="T31" s="93" t="str">
        <f>"- vand"</f>
        <v>- vand</v>
      </c>
      <c r="U31" s="93"/>
      <c r="V31" s="93"/>
      <c r="W31" s="93"/>
      <c r="X31" s="124"/>
      <c r="Y31" s="117"/>
      <c r="Z31" s="117"/>
      <c r="AA31" s="117"/>
      <c r="AB31" s="117"/>
      <c r="AC31" s="117"/>
      <c r="AD31" s="93"/>
      <c r="AE31" s="93"/>
      <c r="AF31" s="93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</row>
    <row r="32" spans="1:49" s="11" customFormat="1" x14ac:dyDescent="0.2">
      <c r="B32" s="5"/>
      <c r="C32" s="5"/>
      <c r="D32" s="20"/>
      <c r="E32" s="2"/>
      <c r="F32" s="24"/>
      <c r="G32" s="24"/>
      <c r="H32" s="24"/>
      <c r="I32" s="24"/>
      <c r="J32" s="34"/>
      <c r="K32" s="35"/>
      <c r="M32" s="96"/>
      <c r="N32" s="96"/>
      <c r="O32" s="96"/>
      <c r="P32" s="93"/>
      <c r="Q32" s="93"/>
      <c r="R32" s="93" t="s">
        <v>41</v>
      </c>
      <c r="S32" s="93" t="s">
        <v>42</v>
      </c>
      <c r="T32" s="93" t="s">
        <v>43</v>
      </c>
      <c r="U32" s="93"/>
      <c r="V32" s="93"/>
      <c r="W32" s="93"/>
      <c r="X32" s="124"/>
      <c r="Y32" s="117"/>
      <c r="Z32" s="117"/>
      <c r="AA32" s="117"/>
      <c r="AB32" s="117"/>
      <c r="AC32" s="117"/>
      <c r="AD32" s="93"/>
      <c r="AE32" s="93"/>
      <c r="AF32" s="93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</row>
    <row r="33" spans="1:49" s="11" customFormat="1" x14ac:dyDescent="0.2">
      <c r="A33" s="25" t="s">
        <v>44</v>
      </c>
      <c r="B33" s="25"/>
      <c r="C33" s="20"/>
      <c r="D33" s="2"/>
      <c r="E33" s="24"/>
      <c r="F33" s="24"/>
      <c r="G33" s="24"/>
      <c r="H33" s="24"/>
      <c r="I33" s="34"/>
      <c r="J33" s="35"/>
      <c r="L33" s="5"/>
      <c r="M33" s="96"/>
      <c r="N33" s="96"/>
      <c r="O33" s="96"/>
      <c r="P33" s="93"/>
      <c r="Q33" s="93"/>
      <c r="R33" s="93">
        <v>57.6</v>
      </c>
      <c r="S33" s="93">
        <v>53.8</v>
      </c>
      <c r="T33" s="93">
        <v>48.9</v>
      </c>
      <c r="U33" s="93"/>
      <c r="V33" s="93"/>
      <c r="W33" s="93"/>
      <c r="X33" s="124"/>
      <c r="Y33" s="117"/>
      <c r="Z33" s="117"/>
      <c r="AA33" s="117"/>
      <c r="AB33" s="117"/>
      <c r="AC33" s="117"/>
      <c r="AD33" s="93"/>
      <c r="AE33" s="93"/>
      <c r="AF33" s="93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</row>
    <row r="34" spans="1:49" s="11" customFormat="1" x14ac:dyDescent="0.2">
      <c r="B34" s="7" t="s">
        <v>37</v>
      </c>
      <c r="C34" s="7"/>
      <c r="D34" s="24">
        <v>2</v>
      </c>
      <c r="E34" s="3"/>
      <c r="F34" s="79"/>
      <c r="G34" s="91">
        <v>10</v>
      </c>
      <c r="H34" s="80"/>
      <c r="I34" s="81"/>
      <c r="J34" s="29">
        <f>G34*E34</f>
        <v>0</v>
      </c>
      <c r="K34" s="30" t="s">
        <v>38</v>
      </c>
      <c r="L34" s="127"/>
      <c r="M34" s="110"/>
      <c r="N34" s="96"/>
      <c r="O34" s="96"/>
      <c r="P34" s="93"/>
      <c r="Q34" s="93"/>
      <c r="R34" s="93">
        <v>43.9</v>
      </c>
      <c r="S34" s="93">
        <v>37.799999999999997</v>
      </c>
      <c r="T34" s="93">
        <v>23.9</v>
      </c>
      <c r="U34" s="93"/>
      <c r="V34" s="93"/>
      <c r="W34" s="93"/>
      <c r="X34" s="124"/>
      <c r="Y34" s="117"/>
      <c r="Z34" s="117"/>
      <c r="AA34" s="117"/>
      <c r="AB34" s="117"/>
      <c r="AC34" s="117"/>
      <c r="AD34" s="93"/>
      <c r="AE34" s="93"/>
      <c r="AF34" s="93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</row>
    <row r="35" spans="1:49" s="11" customFormat="1" x14ac:dyDescent="0.2">
      <c r="B35" s="20" t="s">
        <v>37</v>
      </c>
      <c r="C35" s="20"/>
      <c r="D35" s="24">
        <v>3</v>
      </c>
      <c r="E35" s="3"/>
      <c r="F35" s="82"/>
      <c r="G35" s="83"/>
      <c r="H35" s="91">
        <v>30</v>
      </c>
      <c r="I35" s="84"/>
      <c r="J35" s="31">
        <f>E35*H35</f>
        <v>0</v>
      </c>
      <c r="K35" s="32" t="s">
        <v>38</v>
      </c>
      <c r="L35" s="128"/>
      <c r="M35" s="97"/>
      <c r="N35" s="96"/>
      <c r="O35" s="96" t="s">
        <v>5</v>
      </c>
      <c r="P35" s="93"/>
      <c r="Q35" s="93"/>
      <c r="R35" s="93">
        <v>30</v>
      </c>
      <c r="S35" s="93">
        <v>20</v>
      </c>
      <c r="T35" s="93">
        <v>20</v>
      </c>
      <c r="U35" s="93"/>
      <c r="V35" s="93"/>
      <c r="W35" s="93"/>
      <c r="X35" s="124"/>
      <c r="Y35" s="117"/>
      <c r="Z35" s="117"/>
      <c r="AA35" s="117"/>
      <c r="AB35" s="117"/>
      <c r="AC35" s="117"/>
      <c r="AD35" s="93"/>
      <c r="AE35" s="93"/>
      <c r="AF35" s="93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</row>
    <row r="36" spans="1:49" s="11" customFormat="1" x14ac:dyDescent="0.2">
      <c r="B36" s="20" t="s">
        <v>37</v>
      </c>
      <c r="C36" s="20"/>
      <c r="D36" s="24">
        <v>4</v>
      </c>
      <c r="E36" s="3"/>
      <c r="F36" s="85"/>
      <c r="G36" s="86"/>
      <c r="H36" s="86"/>
      <c r="I36" s="91">
        <v>20</v>
      </c>
      <c r="J36" s="90">
        <f>E36*I36</f>
        <v>0</v>
      </c>
      <c r="K36" s="33" t="s">
        <v>38</v>
      </c>
      <c r="L36" s="130">
        <f>G34*G20+H35*H20+I31*I20</f>
        <v>2050</v>
      </c>
      <c r="M36" s="96"/>
      <c r="N36" s="96"/>
      <c r="O36" s="96"/>
      <c r="P36" s="93"/>
      <c r="Q36" s="93"/>
      <c r="R36" s="93">
        <v>25</v>
      </c>
      <c r="S36" s="93">
        <v>20</v>
      </c>
      <c r="T36" s="93">
        <v>20</v>
      </c>
      <c r="U36" s="93"/>
      <c r="V36" s="93"/>
      <c r="W36" s="93"/>
      <c r="X36" s="124"/>
      <c r="Y36" s="117"/>
      <c r="Z36" s="117"/>
      <c r="AA36" s="117"/>
      <c r="AB36" s="117"/>
      <c r="AC36" s="117"/>
      <c r="AD36" s="93"/>
      <c r="AE36" s="93"/>
      <c r="AF36" s="93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</row>
    <row r="37" spans="1:49" s="11" customFormat="1" x14ac:dyDescent="0.2">
      <c r="B37" s="20"/>
      <c r="C37" s="20"/>
      <c r="D37" s="24"/>
      <c r="E37" s="2"/>
      <c r="F37" s="36"/>
      <c r="G37" s="24"/>
      <c r="H37" s="24"/>
      <c r="I37" s="24"/>
      <c r="J37" s="34"/>
      <c r="K37" s="35"/>
      <c r="L37" s="7"/>
      <c r="M37" s="96"/>
      <c r="N37" s="96"/>
      <c r="O37" s="96"/>
      <c r="P37" s="93"/>
      <c r="Q37" s="93"/>
      <c r="R37" s="93"/>
      <c r="S37" s="93"/>
      <c r="T37" s="93"/>
      <c r="U37" s="93"/>
      <c r="V37" s="93"/>
      <c r="W37" s="93"/>
      <c r="X37" s="115"/>
      <c r="Y37" s="115"/>
      <c r="Z37" s="115"/>
      <c r="AA37" s="117"/>
      <c r="AB37" s="117"/>
      <c r="AC37" s="117"/>
      <c r="AD37" s="93"/>
      <c r="AE37" s="93"/>
      <c r="AF37" s="93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</row>
    <row r="38" spans="1:49" s="11" customFormat="1" x14ac:dyDescent="0.2">
      <c r="A38" s="12" t="s">
        <v>45</v>
      </c>
      <c r="B38" s="12"/>
      <c r="C38" s="20"/>
      <c r="D38" s="2"/>
      <c r="E38" s="36"/>
      <c r="F38" s="24"/>
      <c r="G38" s="24"/>
      <c r="H38" s="24"/>
      <c r="I38" s="34"/>
      <c r="J38" s="35"/>
      <c r="L38" s="5"/>
      <c r="M38" s="96"/>
      <c r="N38" s="96"/>
      <c r="O38" s="96"/>
      <c r="P38" s="93"/>
      <c r="Q38" s="93"/>
      <c r="R38" s="93"/>
      <c r="S38" s="93"/>
      <c r="T38" s="93"/>
      <c r="U38" s="93"/>
      <c r="V38" s="93"/>
      <c r="W38" s="93"/>
      <c r="X38" s="115"/>
      <c r="Y38" s="115"/>
      <c r="Z38" s="115"/>
      <c r="AA38" s="117"/>
      <c r="AB38" s="117"/>
      <c r="AC38" s="117"/>
      <c r="AD38" s="93"/>
      <c r="AE38" s="93"/>
      <c r="AF38" s="93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</row>
    <row r="39" spans="1:49" s="11" customFormat="1" x14ac:dyDescent="0.2">
      <c r="B39" s="20" t="s">
        <v>37</v>
      </c>
      <c r="C39" s="20"/>
      <c r="D39" s="24" t="s">
        <v>46</v>
      </c>
      <c r="E39" s="4"/>
      <c r="F39" s="145">
        <v>20</v>
      </c>
      <c r="G39" s="146"/>
      <c r="H39" s="87"/>
      <c r="I39" s="87"/>
      <c r="J39" s="29">
        <f>E39*F39</f>
        <v>0</v>
      </c>
      <c r="K39" s="30" t="s">
        <v>38</v>
      </c>
      <c r="L39" s="127"/>
      <c r="M39" s="96"/>
      <c r="N39" s="96"/>
      <c r="O39" s="96"/>
      <c r="P39" s="93"/>
      <c r="Q39" s="93"/>
      <c r="R39" s="93"/>
      <c r="S39" s="93"/>
      <c r="T39" s="93">
        <f>IF($J$13="x",R33,IF(AND($K$13="x",$G$13="x"),S33,T33))</f>
        <v>48.9</v>
      </c>
      <c r="U39" s="93"/>
      <c r="V39" s="93"/>
      <c r="W39" s="93"/>
      <c r="X39" s="115"/>
      <c r="Y39" s="115"/>
      <c r="Z39" s="115"/>
      <c r="AA39" s="117"/>
      <c r="AB39" s="117"/>
      <c r="AC39" s="117"/>
      <c r="AD39" s="93"/>
      <c r="AE39" s="93"/>
      <c r="AF39" s="93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</row>
    <row r="40" spans="1:49" s="11" customFormat="1" x14ac:dyDescent="0.2">
      <c r="B40" s="20" t="s">
        <v>37</v>
      </c>
      <c r="C40" s="20"/>
      <c r="D40" s="24" t="s">
        <v>47</v>
      </c>
      <c r="E40" s="3"/>
      <c r="F40" s="87"/>
      <c r="G40" s="87"/>
      <c r="H40" s="145">
        <v>10</v>
      </c>
      <c r="I40" s="146"/>
      <c r="J40" s="90">
        <f>E40*H40</f>
        <v>0</v>
      </c>
      <c r="K40" s="33" t="s">
        <v>38</v>
      </c>
      <c r="L40" s="129">
        <f>F39*(F20+G20)+H40*(H20+I20)</f>
        <v>2450</v>
      </c>
      <c r="M40" s="96"/>
      <c r="N40" s="96"/>
      <c r="O40" s="96"/>
      <c r="P40" s="93"/>
      <c r="Q40" s="93"/>
      <c r="R40" s="93"/>
      <c r="S40" s="93"/>
      <c r="T40" s="93">
        <f>IF($J$13="x",R34,IF(AND($K$13="x",$G$13="x"),S34,T34))</f>
        <v>23.9</v>
      </c>
      <c r="U40" s="93"/>
      <c r="V40" s="93"/>
      <c r="W40" s="93"/>
      <c r="X40" s="115"/>
      <c r="Y40" s="115"/>
      <c r="Z40" s="115"/>
      <c r="AA40" s="117"/>
      <c r="AB40" s="117"/>
      <c r="AC40" s="117"/>
      <c r="AD40" s="93"/>
      <c r="AE40" s="93"/>
      <c r="AF40" s="93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</row>
    <row r="41" spans="1:49" s="11" customFormat="1" ht="9.75" customHeight="1" x14ac:dyDescent="0.2">
      <c r="B41" s="20"/>
      <c r="C41" s="20"/>
      <c r="D41" s="24"/>
      <c r="E41" s="2"/>
      <c r="F41" s="24"/>
      <c r="G41" s="24"/>
      <c r="H41" s="24"/>
      <c r="I41" s="70"/>
      <c r="J41" s="34"/>
      <c r="K41" s="35"/>
      <c r="L41" s="5"/>
      <c r="M41" s="96"/>
      <c r="N41" s="96"/>
      <c r="O41" s="96"/>
      <c r="P41" s="93"/>
      <c r="Q41" s="93"/>
      <c r="R41" s="93"/>
      <c r="S41" s="93"/>
      <c r="T41" s="93">
        <f>IF($J$13="x",R35,IF(AND($K$13="x",$G$13="x"),S35,T35))</f>
        <v>20</v>
      </c>
      <c r="U41" s="93"/>
      <c r="V41" s="93"/>
      <c r="W41" s="93"/>
      <c r="X41" s="115"/>
      <c r="Y41" s="115"/>
      <c r="Z41" s="115"/>
      <c r="AA41" s="115"/>
      <c r="AB41" s="115"/>
      <c r="AC41" s="115"/>
      <c r="AD41" s="93"/>
      <c r="AE41" s="93"/>
      <c r="AF41" s="93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</row>
    <row r="42" spans="1:49" s="11" customFormat="1" ht="8.25" customHeight="1" x14ac:dyDescent="0.2">
      <c r="B42" s="20"/>
      <c r="C42" s="20"/>
      <c r="D42" s="24"/>
      <c r="E42" s="2"/>
      <c r="F42" s="24"/>
      <c r="G42" s="24"/>
      <c r="H42" s="24"/>
      <c r="I42" s="70"/>
      <c r="J42" s="34"/>
      <c r="K42" s="35"/>
      <c r="L42" s="5"/>
      <c r="M42" s="96"/>
      <c r="N42" s="96"/>
      <c r="O42" s="96"/>
      <c r="P42" s="93"/>
      <c r="Q42" s="93"/>
      <c r="R42" s="93"/>
      <c r="S42" s="93"/>
      <c r="T42" s="93">
        <f>IF($J$13="x",R36,IF(AND($K$13="x",$G$13="x"),S36,T36))</f>
        <v>20</v>
      </c>
      <c r="U42" s="93"/>
      <c r="V42" s="93"/>
      <c r="W42" s="93"/>
      <c r="X42" s="115"/>
      <c r="Y42" s="115"/>
      <c r="Z42" s="115"/>
      <c r="AA42" s="115"/>
      <c r="AB42" s="115"/>
      <c r="AC42" s="115"/>
      <c r="AD42" s="93"/>
      <c r="AE42" s="93"/>
      <c r="AF42" s="93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</row>
    <row r="43" spans="1:49" s="11" customFormat="1" x14ac:dyDescent="0.2">
      <c r="B43" s="20"/>
      <c r="C43" s="20"/>
      <c r="D43" s="24"/>
      <c r="E43" s="2"/>
      <c r="F43" s="24"/>
      <c r="G43" s="24"/>
      <c r="H43" s="24"/>
      <c r="I43" s="70"/>
      <c r="J43" s="34"/>
      <c r="K43" s="35"/>
      <c r="L43" s="5"/>
      <c r="M43" s="96"/>
      <c r="N43" s="96"/>
      <c r="O43" s="96" t="s">
        <v>48</v>
      </c>
      <c r="P43" s="93"/>
      <c r="Q43" s="93"/>
      <c r="R43" s="93"/>
      <c r="S43" s="93"/>
      <c r="T43" s="93"/>
      <c r="U43" s="93"/>
      <c r="V43" s="93"/>
      <c r="W43" s="93"/>
      <c r="X43" s="115"/>
      <c r="Y43" s="115"/>
      <c r="Z43" s="115"/>
      <c r="AA43" s="115"/>
      <c r="AB43" s="115"/>
      <c r="AC43" s="115"/>
      <c r="AD43" s="93"/>
      <c r="AE43" s="93"/>
      <c r="AF43" s="93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</row>
    <row r="44" spans="1:49" s="11" customFormat="1" x14ac:dyDescent="0.2">
      <c r="B44" s="20"/>
      <c r="C44" s="20"/>
      <c r="D44" s="24"/>
      <c r="E44" s="2"/>
      <c r="F44" s="24"/>
      <c r="G44" s="24"/>
      <c r="H44" s="24"/>
      <c r="I44" s="70"/>
      <c r="J44" s="34"/>
      <c r="K44" s="35"/>
      <c r="L44" s="5"/>
      <c r="M44" s="96"/>
      <c r="N44" s="96">
        <v>0</v>
      </c>
      <c r="O44" s="96">
        <v>0</v>
      </c>
      <c r="P44" s="93">
        <v>0</v>
      </c>
      <c r="Q44" s="93">
        <v>0</v>
      </c>
      <c r="R44" s="93"/>
      <c r="S44" s="93"/>
      <c r="T44" s="93"/>
      <c r="U44" s="93"/>
      <c r="V44" s="93"/>
      <c r="W44" s="93"/>
      <c r="X44" s="115"/>
      <c r="Y44" s="115"/>
      <c r="Z44" s="115"/>
      <c r="AA44" s="115"/>
      <c r="AB44" s="115"/>
      <c r="AC44" s="115"/>
      <c r="AD44" s="93"/>
      <c r="AE44" s="93"/>
      <c r="AF44" s="93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</row>
    <row r="45" spans="1:49" s="11" customFormat="1" x14ac:dyDescent="0.2">
      <c r="B45" s="20"/>
      <c r="C45" s="20" t="s">
        <v>49</v>
      </c>
      <c r="D45" s="24"/>
      <c r="E45" s="2"/>
      <c r="F45" s="24"/>
      <c r="G45" s="24"/>
      <c r="H45" s="24"/>
      <c r="I45" s="70"/>
      <c r="J45" s="34"/>
      <c r="K45" s="35"/>
      <c r="L45" s="5"/>
      <c r="M45" s="96"/>
      <c r="N45" s="96">
        <v>1</v>
      </c>
      <c r="O45" s="110">
        <f>F28</f>
        <v>48.9</v>
      </c>
      <c r="P45" s="93">
        <v>0</v>
      </c>
      <c r="Q45" s="95">
        <f>F39</f>
        <v>20</v>
      </c>
      <c r="R45" s="93"/>
      <c r="S45" s="93"/>
      <c r="T45" s="93"/>
      <c r="U45" s="93"/>
      <c r="V45" s="93"/>
      <c r="W45" s="93"/>
      <c r="X45" s="115"/>
      <c r="Y45" s="115"/>
      <c r="Z45" s="115"/>
      <c r="AA45" s="115"/>
      <c r="AB45" s="115"/>
      <c r="AC45" s="115"/>
      <c r="AD45" s="93"/>
      <c r="AE45" s="93"/>
      <c r="AF45" s="93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</row>
    <row r="46" spans="1:49" s="11" customFormat="1" x14ac:dyDescent="0.2">
      <c r="B46" s="20"/>
      <c r="C46" s="20"/>
      <c r="D46" s="24"/>
      <c r="E46" s="2"/>
      <c r="F46" s="24"/>
      <c r="G46" s="24"/>
      <c r="H46" s="24"/>
      <c r="I46" s="70"/>
      <c r="J46" s="34"/>
      <c r="K46" s="35"/>
      <c r="L46" s="5"/>
      <c r="M46" s="96"/>
      <c r="N46" s="96">
        <v>2</v>
      </c>
      <c r="O46" s="110">
        <f>G29</f>
        <v>23.9</v>
      </c>
      <c r="P46" s="95">
        <f>G34</f>
        <v>10</v>
      </c>
      <c r="Q46" s="95">
        <f>F39</f>
        <v>20</v>
      </c>
      <c r="R46" s="93"/>
      <c r="S46" s="93"/>
      <c r="T46" s="93"/>
      <c r="U46" s="93"/>
      <c r="V46" s="93"/>
      <c r="W46" s="93"/>
      <c r="X46" s="115"/>
      <c r="Y46" s="115"/>
      <c r="Z46" s="115"/>
      <c r="AA46" s="115"/>
      <c r="AB46" s="115"/>
      <c r="AC46" s="115"/>
      <c r="AD46" s="93"/>
      <c r="AE46" s="93"/>
      <c r="AF46" s="93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</row>
    <row r="47" spans="1:49" s="11" customFormat="1" x14ac:dyDescent="0.2">
      <c r="B47" s="20"/>
      <c r="C47" s="20"/>
      <c r="D47" s="24"/>
      <c r="E47" s="2"/>
      <c r="F47" s="24"/>
      <c r="G47" s="24"/>
      <c r="H47" s="24"/>
      <c r="I47" s="70"/>
      <c r="J47" s="34"/>
      <c r="K47" s="35"/>
      <c r="L47" s="5"/>
      <c r="M47" s="96"/>
      <c r="N47" s="96">
        <v>3</v>
      </c>
      <c r="O47" s="110">
        <f>H30</f>
        <v>20</v>
      </c>
      <c r="P47" s="95">
        <f>H35</f>
        <v>30</v>
      </c>
      <c r="Q47" s="95">
        <f>H40</f>
        <v>10</v>
      </c>
      <c r="R47" s="93"/>
      <c r="S47" s="93"/>
      <c r="T47" s="93"/>
      <c r="U47" s="93"/>
      <c r="V47" s="93"/>
      <c r="W47" s="93"/>
      <c r="X47" s="115"/>
      <c r="Y47" s="115"/>
      <c r="Z47" s="115"/>
      <c r="AA47" s="115"/>
      <c r="AB47" s="115"/>
      <c r="AC47" s="115"/>
      <c r="AD47" s="93"/>
      <c r="AE47" s="93"/>
      <c r="AF47" s="93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</row>
    <row r="48" spans="1:49" s="11" customFormat="1" x14ac:dyDescent="0.2">
      <c r="B48" s="20"/>
      <c r="C48" s="20"/>
      <c r="D48" s="24"/>
      <c r="E48" s="2"/>
      <c r="F48" s="24"/>
      <c r="G48" s="24"/>
      <c r="H48" s="24"/>
      <c r="I48" s="70"/>
      <c r="J48" s="34"/>
      <c r="K48" s="35"/>
      <c r="L48" s="5"/>
      <c r="M48" s="96"/>
      <c r="N48" s="96">
        <v>4</v>
      </c>
      <c r="O48" s="110">
        <f>I31</f>
        <v>20</v>
      </c>
      <c r="P48" s="95">
        <f>I36</f>
        <v>20</v>
      </c>
      <c r="Q48" s="95">
        <f>H40</f>
        <v>10</v>
      </c>
      <c r="R48" s="93"/>
      <c r="S48" s="93"/>
      <c r="T48" s="93"/>
      <c r="U48" s="93"/>
      <c r="V48" s="93"/>
      <c r="W48" s="93"/>
      <c r="X48" s="115"/>
      <c r="Y48" s="115"/>
      <c r="Z48" s="115"/>
      <c r="AA48" s="115"/>
      <c r="AB48" s="115"/>
      <c r="AC48" s="115"/>
      <c r="AD48" s="93"/>
      <c r="AE48" s="93"/>
      <c r="AF48" s="93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</row>
    <row r="49" spans="1:49" s="11" customFormat="1" x14ac:dyDescent="0.2">
      <c r="B49" s="20"/>
      <c r="C49" s="20"/>
      <c r="D49" s="24"/>
      <c r="E49" s="2"/>
      <c r="F49" s="24"/>
      <c r="G49" s="24"/>
      <c r="H49" s="24"/>
      <c r="I49" s="70"/>
      <c r="J49" s="34"/>
      <c r="K49" s="35"/>
      <c r="L49" s="5"/>
      <c r="M49" s="96"/>
      <c r="N49" s="96">
        <v>5</v>
      </c>
      <c r="O49" s="96">
        <v>0</v>
      </c>
      <c r="P49" s="93">
        <v>0</v>
      </c>
      <c r="Q49" s="93">
        <v>0</v>
      </c>
      <c r="R49" s="93"/>
      <c r="S49" s="93"/>
      <c r="T49" s="93"/>
      <c r="U49" s="93"/>
      <c r="V49" s="93"/>
      <c r="W49" s="93"/>
      <c r="X49" s="115"/>
      <c r="Y49" s="115"/>
      <c r="Z49" s="115"/>
      <c r="AA49" s="115"/>
      <c r="AB49" s="115"/>
      <c r="AC49" s="115"/>
      <c r="AD49" s="93"/>
      <c r="AE49" s="93"/>
      <c r="AF49" s="93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</row>
    <row r="50" spans="1:49" s="11" customFormat="1" x14ac:dyDescent="0.2">
      <c r="B50" s="20"/>
      <c r="C50" s="20"/>
      <c r="D50" s="24"/>
      <c r="E50" s="2"/>
      <c r="F50" s="24"/>
      <c r="G50" s="24"/>
      <c r="H50" s="24"/>
      <c r="I50" s="70"/>
      <c r="J50" s="34"/>
      <c r="K50" s="35"/>
      <c r="L50" s="5"/>
      <c r="M50" s="96"/>
      <c r="N50" s="96" t="s">
        <v>5</v>
      </c>
      <c r="O50" s="96"/>
      <c r="P50" s="93"/>
      <c r="Q50" s="93"/>
      <c r="R50" s="93"/>
      <c r="S50" s="93"/>
      <c r="T50" s="93"/>
      <c r="U50" s="93"/>
      <c r="V50" s="93"/>
      <c r="W50" s="93"/>
      <c r="X50" s="115"/>
      <c r="Y50" s="115"/>
      <c r="Z50" s="115"/>
      <c r="AA50" s="115"/>
      <c r="AB50" s="115"/>
      <c r="AC50" s="115"/>
      <c r="AD50" s="93"/>
      <c r="AE50" s="93"/>
      <c r="AF50" s="93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</row>
    <row r="51" spans="1:49" s="11" customFormat="1" x14ac:dyDescent="0.2">
      <c r="B51" s="20"/>
      <c r="C51" s="20"/>
      <c r="D51" s="24"/>
      <c r="E51" s="2"/>
      <c r="F51" s="24"/>
      <c r="G51" s="24"/>
      <c r="H51" s="24"/>
      <c r="I51" s="70"/>
      <c r="J51" s="34"/>
      <c r="K51" s="35"/>
      <c r="L51" s="5"/>
      <c r="M51" s="96"/>
      <c r="N51" s="96"/>
      <c r="O51" s="96"/>
      <c r="P51" s="93"/>
      <c r="Q51" s="93"/>
      <c r="R51" s="93"/>
      <c r="S51" s="93"/>
      <c r="T51" s="93"/>
      <c r="U51" s="93"/>
      <c r="V51" s="93"/>
      <c r="W51" s="93"/>
      <c r="X51" s="115"/>
      <c r="Y51" s="115"/>
      <c r="Z51" s="115"/>
      <c r="AA51" s="115"/>
      <c r="AB51" s="115"/>
      <c r="AC51" s="115"/>
      <c r="AD51" s="93"/>
      <c r="AE51" s="93"/>
      <c r="AF51" s="93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</row>
    <row r="52" spans="1:49" s="11" customFormat="1" x14ac:dyDescent="0.2">
      <c r="B52" s="20"/>
      <c r="C52" s="20"/>
      <c r="D52" s="24"/>
      <c r="E52" s="2"/>
      <c r="F52" s="24"/>
      <c r="G52" s="24"/>
      <c r="H52" s="24"/>
      <c r="I52" s="70"/>
      <c r="J52" s="34"/>
      <c r="K52" s="35"/>
      <c r="L52" s="5"/>
      <c r="M52" s="96"/>
      <c r="N52" s="96"/>
      <c r="O52" s="96"/>
      <c r="P52" s="93"/>
      <c r="Q52" s="93"/>
      <c r="R52" s="93"/>
      <c r="S52" s="93"/>
      <c r="T52" s="93"/>
      <c r="U52" s="93"/>
      <c r="V52" s="93"/>
      <c r="W52" s="93"/>
      <c r="X52" s="115"/>
      <c r="Y52" s="115"/>
      <c r="Z52" s="115"/>
      <c r="AA52" s="115"/>
      <c r="AB52" s="115"/>
      <c r="AC52" s="115"/>
      <c r="AD52" s="93"/>
      <c r="AE52" s="93"/>
      <c r="AF52" s="93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</row>
    <row r="53" spans="1:49" s="11" customFormat="1" x14ac:dyDescent="0.2">
      <c r="A53" s="27" t="s">
        <v>50</v>
      </c>
      <c r="B53" s="27"/>
      <c r="C53" s="5"/>
      <c r="D53" s="5"/>
      <c r="E53" s="5"/>
      <c r="F53" s="5"/>
      <c r="G53" s="5"/>
      <c r="H53" s="5"/>
      <c r="I53" s="5"/>
      <c r="J53" s="5"/>
      <c r="K53" s="5"/>
      <c r="L53" s="5"/>
      <c r="M53" s="111"/>
      <c r="N53" s="96"/>
      <c r="O53" s="96"/>
      <c r="P53" s="93"/>
      <c r="Q53" s="93"/>
      <c r="R53" s="93"/>
      <c r="S53" s="93"/>
      <c r="T53" s="93"/>
      <c r="U53" s="93"/>
      <c r="V53" s="93"/>
      <c r="W53" s="93"/>
      <c r="X53" s="115"/>
      <c r="Y53" s="115"/>
      <c r="Z53" s="115"/>
      <c r="AA53" s="115"/>
      <c r="AB53" s="115"/>
      <c r="AC53" s="115"/>
      <c r="AD53" s="93"/>
      <c r="AE53" s="93"/>
      <c r="AF53" s="93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</row>
    <row r="54" spans="1:49" s="11" customFormat="1" x14ac:dyDescent="0.2">
      <c r="A54" s="5"/>
      <c r="B54" s="35" t="s">
        <v>51</v>
      </c>
      <c r="D54" s="20"/>
      <c r="F54" s="102" t="e">
        <f>Q54/F7</f>
        <v>#DIV/0!</v>
      </c>
      <c r="G54" s="102" t="e">
        <f>R54/F7</f>
        <v>#DIV/0!</v>
      </c>
      <c r="H54" s="102" t="e">
        <f>S54/F7</f>
        <v>#DIV/0!</v>
      </c>
      <c r="I54" s="102" t="e">
        <f>T54/F7</f>
        <v>#DIV/0!</v>
      </c>
      <c r="J54" s="37"/>
      <c r="K54" s="8"/>
      <c r="L54" s="38"/>
      <c r="M54" s="112"/>
      <c r="N54" s="96" t="s">
        <v>52</v>
      </c>
      <c r="O54" s="97"/>
      <c r="P54" s="93"/>
      <c r="Q54" s="96">
        <f>(F28*E28+F39*E39)-F23*F24</f>
        <v>0</v>
      </c>
      <c r="R54" s="96">
        <f>G29*E29+G34*E34+F39*E39-G23*G24</f>
        <v>0</v>
      </c>
      <c r="S54" s="96">
        <f>H30*E30+H35*E35+H40*E40-H23*H24</f>
        <v>0</v>
      </c>
      <c r="T54" s="96">
        <f>I31*E31+I36*E36+H40*E40-I23*I24</f>
        <v>0</v>
      </c>
      <c r="U54" s="125"/>
      <c r="V54" s="100"/>
      <c r="W54" s="100"/>
      <c r="X54" s="119"/>
      <c r="Y54" s="117"/>
      <c r="Z54" s="117"/>
      <c r="AA54" s="115"/>
      <c r="AB54" s="115"/>
      <c r="AC54" s="115"/>
      <c r="AD54" s="93"/>
      <c r="AE54" s="93"/>
      <c r="AF54" s="93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</row>
    <row r="55" spans="1:49" s="11" customFormat="1" x14ac:dyDescent="0.2">
      <c r="B55" s="5" t="s">
        <v>53</v>
      </c>
      <c r="C55" s="5"/>
      <c r="D55" s="35"/>
      <c r="F55" s="137"/>
      <c r="G55" s="137"/>
      <c r="H55" s="137"/>
      <c r="I55" s="137"/>
      <c r="J55" s="39"/>
      <c r="K55" s="38"/>
      <c r="L55" s="38"/>
      <c r="M55" s="97"/>
      <c r="N55" s="96"/>
      <c r="O55" s="96"/>
      <c r="P55" s="93"/>
      <c r="Q55" s="93"/>
      <c r="R55" s="126"/>
      <c r="S55" s="126"/>
      <c r="T55" s="126"/>
      <c r="U55" s="99"/>
      <c r="V55" s="100"/>
      <c r="W55" s="100"/>
      <c r="X55" s="119"/>
      <c r="Y55" s="117"/>
      <c r="Z55" s="117"/>
      <c r="AA55" s="115"/>
      <c r="AB55" s="115"/>
      <c r="AC55" s="115"/>
      <c r="AD55" s="93"/>
      <c r="AE55" s="93"/>
      <c r="AF55" s="93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</row>
    <row r="56" spans="1:49" s="11" customFormat="1" x14ac:dyDescent="0.2">
      <c r="B56" s="5" t="s">
        <v>54</v>
      </c>
      <c r="C56" s="5"/>
      <c r="D56" s="35"/>
      <c r="F56" s="102" t="e">
        <f>F57-F54-F55</f>
        <v>#DIV/0!</v>
      </c>
      <c r="G56" s="102" t="e">
        <f>G57-G54-G55</f>
        <v>#DIV/0!</v>
      </c>
      <c r="H56" s="102" t="e">
        <f>H57-H54-H55</f>
        <v>#DIV/0!</v>
      </c>
      <c r="I56" s="102" t="e">
        <f>I57-I54-I55</f>
        <v>#DIV/0!</v>
      </c>
      <c r="J56" s="39"/>
      <c r="K56" s="38"/>
      <c r="L56" s="38"/>
      <c r="M56" s="97"/>
      <c r="N56" s="106"/>
      <c r="O56" s="106"/>
      <c r="P56" s="115"/>
      <c r="Q56" s="115"/>
      <c r="R56" s="117"/>
      <c r="S56" s="117"/>
      <c r="T56" s="117"/>
      <c r="U56" s="117"/>
      <c r="V56" s="119"/>
      <c r="W56" s="119"/>
      <c r="X56" s="119"/>
      <c r="Y56" s="117"/>
      <c r="Z56" s="117"/>
      <c r="AA56" s="115"/>
      <c r="AB56" s="115"/>
      <c r="AC56" s="115"/>
      <c r="AD56" s="93"/>
      <c r="AE56" s="93"/>
      <c r="AF56" s="93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</row>
    <row r="57" spans="1:49" s="11" customFormat="1" x14ac:dyDescent="0.2">
      <c r="B57" s="5" t="s">
        <v>55</v>
      </c>
      <c r="C57" s="5"/>
      <c r="D57" s="5"/>
      <c r="F57" s="102">
        <f>IF(T11=1,(14.6+(J7-7000)/1000*1.3),(14.6+(J7-7000)/1000*1.3+1.5))</f>
        <v>7</v>
      </c>
      <c r="G57" s="102">
        <f>F57</f>
        <v>7</v>
      </c>
      <c r="H57" s="102">
        <f>G57</f>
        <v>7</v>
      </c>
      <c r="I57" s="102">
        <f>H57</f>
        <v>7</v>
      </c>
      <c r="J57" s="39"/>
      <c r="K57" s="38"/>
      <c r="L57" s="38"/>
      <c r="M57" s="97"/>
      <c r="N57" s="106"/>
      <c r="O57" s="106"/>
      <c r="P57" s="115"/>
      <c r="Q57" s="115"/>
      <c r="R57" s="117"/>
      <c r="S57" s="117"/>
      <c r="T57" s="117"/>
      <c r="U57" s="117"/>
      <c r="V57" s="119"/>
      <c r="W57" s="119"/>
      <c r="X57" s="119"/>
      <c r="Y57" s="117"/>
      <c r="Z57" s="117"/>
      <c r="AA57" s="115"/>
      <c r="AB57" s="115"/>
      <c r="AC57" s="115"/>
      <c r="AD57" s="93"/>
      <c r="AE57" s="93"/>
      <c r="AF57" s="93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</row>
    <row r="58" spans="1:49" s="11" customFormat="1" x14ac:dyDescent="0.2">
      <c r="J58" s="8"/>
      <c r="K58" s="8"/>
      <c r="L58" s="8"/>
      <c r="M58" s="97"/>
      <c r="N58" s="106"/>
      <c r="O58" s="106"/>
      <c r="P58" s="115"/>
      <c r="Q58" s="115"/>
      <c r="R58" s="115"/>
      <c r="S58" s="115"/>
      <c r="T58" s="115"/>
      <c r="U58" s="115"/>
      <c r="V58" s="120"/>
      <c r="W58" s="120"/>
      <c r="X58" s="120"/>
      <c r="Y58" s="115"/>
      <c r="Z58" s="115"/>
      <c r="AA58" s="115"/>
      <c r="AB58" s="115"/>
      <c r="AC58" s="115"/>
      <c r="AD58" s="93"/>
      <c r="AE58" s="93"/>
      <c r="AF58" s="93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</row>
    <row r="59" spans="1:49" s="42" customFormat="1" x14ac:dyDescent="0.2">
      <c r="A59" s="11"/>
      <c r="B59" s="25" t="s">
        <v>56</v>
      </c>
      <c r="C59" s="25"/>
      <c r="D59" s="12"/>
      <c r="F59" s="103" t="e">
        <f>F54*1.1/(F55*1.3+F56*1+F54*1.1)*100</f>
        <v>#DIV/0!</v>
      </c>
      <c r="G59" s="103" t="e">
        <f>G54*1.1/(G55*1.3+G56*1+G54*1.1)*100</f>
        <v>#DIV/0!</v>
      </c>
      <c r="H59" s="103" t="e">
        <f>H54*1.1/(H55*1.3+H56*1+H54*1.1)*100</f>
        <v>#DIV/0!</v>
      </c>
      <c r="I59" s="103" t="e">
        <f>I54*1.1/(I55*1.3+I56*1+I54*1.1)*100</f>
        <v>#DIV/0!</v>
      </c>
      <c r="K59" s="40"/>
      <c r="L59" s="140"/>
      <c r="M59" s="113"/>
      <c r="N59" s="121"/>
      <c r="O59" s="121"/>
      <c r="P59" s="116"/>
      <c r="Q59" s="116"/>
      <c r="R59" s="115"/>
      <c r="S59" s="115"/>
      <c r="T59" s="115"/>
      <c r="U59" s="115"/>
      <c r="V59" s="120"/>
      <c r="W59" s="120"/>
      <c r="X59" s="120"/>
      <c r="Y59" s="115"/>
      <c r="Z59" s="115"/>
      <c r="AA59" s="116"/>
      <c r="AB59" s="116"/>
      <c r="AC59" s="116"/>
      <c r="AD59" s="94"/>
      <c r="AE59" s="94"/>
      <c r="AF59" s="94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</row>
    <row r="60" spans="1:49" s="42" customFormat="1" x14ac:dyDescent="0.2">
      <c r="A60" s="11"/>
      <c r="B60" s="25" t="s">
        <v>57</v>
      </c>
      <c r="C60" s="7"/>
      <c r="D60" s="20"/>
      <c r="E60"/>
      <c r="F60" s="122" t="e">
        <f>(F55*1.3+F54*1.1)/(F54*1.1+F55*1.3+F56*1)*100</f>
        <v>#DIV/0!</v>
      </c>
      <c r="G60" s="122" t="e">
        <f>(G55*1.3+G54*1.1)/(G54*1.1+G55*1.3+G56*1)*100</f>
        <v>#DIV/0!</v>
      </c>
      <c r="H60" s="122" t="e">
        <f>(H55*1.3+H54*1.1)/(H54*1.1+H55*1.3+H56*1)*100</f>
        <v>#DIV/0!</v>
      </c>
      <c r="I60" s="122" t="e">
        <f>(I55*1.3+I54*1.1)/(I54*1.1+I55*1.3+I56*1)*100</f>
        <v>#DIV/0!</v>
      </c>
      <c r="K60" s="40"/>
      <c r="L60" s="140"/>
      <c r="M60" s="113"/>
      <c r="N60" s="121"/>
      <c r="O60" s="121"/>
      <c r="P60" s="116"/>
      <c r="Q60" s="116"/>
      <c r="R60" s="115"/>
      <c r="S60" s="115"/>
      <c r="T60" s="115"/>
      <c r="U60" s="115"/>
      <c r="V60" s="120"/>
      <c r="W60" s="120"/>
      <c r="X60" s="120"/>
      <c r="Y60" s="115"/>
      <c r="Z60" s="115"/>
      <c r="AA60" s="116"/>
      <c r="AB60" s="116"/>
      <c r="AC60" s="116"/>
      <c r="AD60" s="94"/>
      <c r="AE60" s="94"/>
      <c r="AF60" s="94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</row>
    <row r="61" spans="1:49" s="11" customFormat="1" x14ac:dyDescent="0.2">
      <c r="A61" s="42"/>
      <c r="B61" s="12" t="s">
        <v>58</v>
      </c>
      <c r="C61" s="41"/>
      <c r="D61" s="41"/>
      <c r="F61" s="105" t="e">
        <f>(E28+E39)/(F7+F23*0.3)</f>
        <v>#DIV/0!</v>
      </c>
      <c r="G61" s="104" t="e">
        <f>(E29+E34+E39)/(F7+G23*0.3)</f>
        <v>#DIV/0!</v>
      </c>
      <c r="H61" s="104" t="e">
        <f>(E30+E35+E40)/(F7+H23*0.3)</f>
        <v>#DIV/0!</v>
      </c>
      <c r="I61" s="104" t="e">
        <f>(E31+E36+E40)/(F7+I23*0.3)</f>
        <v>#DIV/0!</v>
      </c>
      <c r="J61" s="20" t="s">
        <v>5</v>
      </c>
      <c r="K61" s="43"/>
      <c r="L61" s="20"/>
      <c r="M61" s="96"/>
      <c r="N61" s="106"/>
      <c r="O61" s="106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93"/>
      <c r="AE61" s="93"/>
      <c r="AF61" s="93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</row>
    <row r="62" spans="1:49" ht="13.5" x14ac:dyDescent="0.25">
      <c r="J62" s="5"/>
      <c r="K62" s="45"/>
      <c r="L62" s="2"/>
      <c r="M62" s="97"/>
      <c r="N62" s="106"/>
      <c r="O62" s="106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92"/>
      <c r="AE62" s="92"/>
      <c r="AF62" s="92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</row>
    <row r="63" spans="1:49" ht="13.5" x14ac:dyDescent="0.25">
      <c r="A63" s="13"/>
      <c r="B63" s="13"/>
      <c r="C63" s="8"/>
      <c r="D63" s="8"/>
      <c r="E63" s="46"/>
      <c r="F63" s="46"/>
      <c r="G63" s="46"/>
      <c r="H63" s="46"/>
      <c r="I63" s="47"/>
      <c r="J63" s="45"/>
      <c r="K63" s="5"/>
      <c r="L63" s="48"/>
      <c r="M63" s="106"/>
      <c r="N63" s="106"/>
      <c r="O63" s="106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</row>
    <row r="64" spans="1:49" ht="13.5" x14ac:dyDescent="0.25">
      <c r="A64" s="43"/>
      <c r="B64" s="43"/>
      <c r="C64" s="20"/>
      <c r="D64" s="5"/>
      <c r="E64" s="44"/>
      <c r="F64" s="44"/>
      <c r="G64" s="44"/>
      <c r="H64" s="44"/>
      <c r="I64" s="49"/>
      <c r="J64" s="50"/>
      <c r="K64" s="5"/>
      <c r="L64" s="5"/>
      <c r="M64" s="106"/>
      <c r="N64" s="106"/>
      <c r="O64" s="106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</row>
    <row r="65" spans="1:49" x14ac:dyDescent="0.2">
      <c r="A65" s="51"/>
      <c r="B65" s="51"/>
      <c r="C65" s="52"/>
      <c r="D65" s="53"/>
      <c r="E65" s="54"/>
      <c r="F65" s="54"/>
      <c r="G65" s="54"/>
      <c r="H65" s="54"/>
      <c r="I65" s="55"/>
      <c r="J65" s="56"/>
      <c r="K65" s="53"/>
      <c r="L65" s="53"/>
      <c r="M65" s="114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</row>
    <row r="66" spans="1:49" x14ac:dyDescent="0.2"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</row>
    <row r="67" spans="1:49" x14ac:dyDescent="0.2"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</row>
    <row r="68" spans="1:49" x14ac:dyDescent="0.2"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</row>
    <row r="69" spans="1:49" x14ac:dyDescent="0.2"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</row>
    <row r="70" spans="1:49" x14ac:dyDescent="0.2"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</row>
    <row r="71" spans="1:49" x14ac:dyDescent="0.2"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</row>
    <row r="72" spans="1:49" x14ac:dyDescent="0.2"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</row>
    <row r="73" spans="1:49" x14ac:dyDescent="0.2"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</row>
    <row r="74" spans="1:49" x14ac:dyDescent="0.2"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</row>
    <row r="75" spans="1:49" x14ac:dyDescent="0.2"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</row>
    <row r="76" spans="1:49" x14ac:dyDescent="0.2"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</row>
  </sheetData>
  <mergeCells count="10">
    <mergeCell ref="F5:H5"/>
    <mergeCell ref="K5:L5"/>
    <mergeCell ref="H40:I40"/>
    <mergeCell ref="H7:I7"/>
    <mergeCell ref="D15:E15"/>
    <mergeCell ref="G15:H15"/>
    <mergeCell ref="F39:G39"/>
    <mergeCell ref="D18:E18"/>
    <mergeCell ref="D19:E19"/>
    <mergeCell ref="D20:E20"/>
  </mergeCells>
  <phoneticPr fontId="0" type="noConversion"/>
  <pageMargins left="0.51181102362204722" right="0.15748031496062992" top="0.19685039370078741" bottom="0.1968503937007874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C11"/>
  <sheetViews>
    <sheetView workbookViewId="0">
      <selection activeCell="E8" sqref="E8"/>
    </sheetView>
  </sheetViews>
  <sheetFormatPr defaultRowHeight="12.75" x14ac:dyDescent="0.2"/>
  <sheetData>
    <row r="5" spans="3:3" x14ac:dyDescent="0.2">
      <c r="C5">
        <v>20</v>
      </c>
    </row>
    <row r="6" spans="3:3" x14ac:dyDescent="0.2">
      <c r="C6">
        <v>60</v>
      </c>
    </row>
    <row r="7" spans="3:3" x14ac:dyDescent="0.2">
      <c r="C7">
        <v>50</v>
      </c>
    </row>
    <row r="8" spans="3:3" x14ac:dyDescent="0.2">
      <c r="C8">
        <v>40</v>
      </c>
    </row>
    <row r="9" spans="3:3" x14ac:dyDescent="0.2">
      <c r="C9">
        <v>30</v>
      </c>
    </row>
    <row r="10" spans="3:3" x14ac:dyDescent="0.2">
      <c r="C10">
        <v>25</v>
      </c>
    </row>
    <row r="11" spans="3:3" x14ac:dyDescent="0.2">
      <c r="C11">
        <v>10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A3AB4F3819BC1141A8FDC298FD710ED9" ma:contentTypeVersion="97" ma:contentTypeDescription="Contenttype til binære filer der bliver publiceret på Landbrugsinfo" ma:contentTypeScope="" ma:versionID="fcbdcfa0de6884235af44d603c122f7a">
  <xsd:schema xmlns:xsd="http://www.w3.org/2001/XMLSchema" xmlns:xs="http://www.w3.org/2001/XMLSchema" xmlns:p="http://schemas.microsoft.com/office/2006/metadata/properties" xmlns:ns1="http://schemas.microsoft.com/sharepoint/v3" xmlns:ns2="110c976b-4537-432b-829f-5a3bc4575248" xmlns:ns3="5aa14257-579e-4a1f-bbbb-3c8dd7393476" xmlns:ns4="303eeafb-7dff-46db-9396-e9c651f530ea" xmlns:ns5="45df901d-4257-4073-b30e-71c49535aaa8" targetNamespace="http://schemas.microsoft.com/office/2006/metadata/properties" ma:root="true" ma:fieldsID="f894ddf0588f09e696f5ea9caa0509ee" ns1:_="" ns2:_="" ns3:_="" ns4:_="" ns5:_="">
    <xsd:import namespace="http://schemas.microsoft.com/sharepoint/v3"/>
    <xsd:import namespace="110c976b-4537-432b-829f-5a3bc4575248"/>
    <xsd:import namespace="5aa14257-579e-4a1f-bbbb-3c8dd7393476"/>
    <xsd:import namespace="303eeafb-7dff-46db-9396-e9c651f530ea"/>
    <xsd:import namespace="45df901d-4257-4073-b30e-71c49535aaa8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5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0" nillable="true" ma:displayName="Slutdato for planlægning" ma:description="" ma:internalName="PublishingExpirationDate">
      <xsd:simpleType>
        <xsd:restriction base="dms:Unknown"/>
      </xsd:simpleType>
    </xsd:element>
    <xsd:element name="PublishingContact" ma:index="11" nillable="true" ma:displayName="Kontaktperson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description="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description="" ma:internalName="PublishingPageImage">
      <xsd:simpleType>
        <xsd:restriction base="dms:Unknown"/>
      </xsd:simpleType>
    </xsd:element>
    <xsd:element name="PublishingPageContent" ma:index="21" nillable="true" ma:displayName="Sideindhold" ma:description="" ma:internalName="PublishingPageContent">
      <xsd:simpleType>
        <xsd:restriction base="dms:Unknown"/>
      </xsd:simpleType>
    </xsd:element>
    <xsd:element name="SummaryLinks" ma:index="22" nillable="true" ma:displayName="Oversigtshyperlinks" ma:description="" ma:internalName="SummaryLinks">
      <xsd:simpleType>
        <xsd:restriction base="dms:Unknown"/>
      </xsd:simpleType>
    </xsd:element>
    <xsd:element name="ArticleByLine" ma:index="23" nillable="true" ma:displayName="Forfatterlinje" ma:description="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description="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description="" ma:internalName="PublishingImageCaption">
      <xsd:simpleType>
        <xsd:restriction base="dms:Unknown"/>
      </xsd:simpleType>
    </xsd:element>
    <xsd:element name="HeaderStyleDefinitions" ma:index="26" nillable="true" ma:displayName="Typografidefinitioner" ma:description="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internalName="DynamicPublishingContent5">
      <xsd:simpleType>
        <xsd:restriction base="dms:Unknown"/>
      </xsd:simpleType>
    </xsd:element>
    <xsd:element name="DynamicPublishingContent6" ma:index="60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1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2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3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4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5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6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7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8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c976b-4537-432b-829f-5a3bc4575248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2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3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4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5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6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9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3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4" nillable="true" ma:displayName="Bevillingsår" ma:decimals="0" ma:internalName="FinanceYear">
      <xsd:simpleType>
        <xsd:restriction base="dms:Number"/>
      </xsd:simpleType>
    </xsd:element>
    <xsd:element name="WebInfoLawCodes" ma:index="75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6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7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8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7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8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70" nillable="true" ma:displayName="Taxonomy Catch All Column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1" nillable="true" ma:displayName="Taxonomy Catch All Column1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f901d-4257-4073-b30e-71c49535aaa8" elementFormDefault="qualified">
    <xsd:import namespace="http://schemas.microsoft.com/office/2006/documentManagement/types"/>
    <xsd:import namespace="http://schemas.microsoft.com/office/infopath/2007/PartnerControls"/>
    <xsd:element name="ProjectID" ma:index="79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67BCA-CDFF-493C-BAC2-9F11B47B69E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34835CB-3658-4DCC-98EE-51BD67D376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869E73B-36E5-4F32-958B-8054331B3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0c976b-4537-432b-829f-5a3bc4575248"/>
    <ds:schemaRef ds:uri="5aa14257-579e-4a1f-bbbb-3c8dd7393476"/>
    <ds:schemaRef ds:uri="303eeafb-7dff-46db-9396-e9c651f530ea"/>
    <ds:schemaRef ds:uri="45df901d-4257-4073-b30e-71c49535a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853A52-1736-47B1-BF84-DA410209C8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Thorkildb Bülow Nissen</dc:creator>
  <cp:keywords/>
  <dc:description/>
  <cp:lastModifiedBy>Birgit Ingvorsen</cp:lastModifiedBy>
  <cp:revision/>
  <dcterms:created xsi:type="dcterms:W3CDTF">2005-03-11T09:29:40Z</dcterms:created>
  <dcterms:modified xsi:type="dcterms:W3CDTF">2024-03-21T11:36:22Z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ideInRollups">
    <vt:lpwstr>1</vt:lpwstr>
  </property>
  <property fmtid="{D5CDD505-2E9C-101B-9397-08002B2CF9AE}" pid="3" name="ArticleStartDate">
    <vt:lpwstr>2009-08-03T20:20:03Z</vt:lpwstr>
  </property>
  <property fmtid="{D5CDD505-2E9C-101B-9397-08002B2CF9AE}" pid="4" name="Ingen besked ved arkivering">
    <vt:lpwstr>1</vt:lpwstr>
  </property>
  <property fmtid="{D5CDD505-2E9C-101B-9397-08002B2CF9AE}" pid="5" name="IsHiddenFromRollup">
    <vt:lpwstr>1.00000000000000</vt:lpwstr>
  </property>
  <property fmtid="{D5CDD505-2E9C-101B-9397-08002B2CF9AE}" pid="6" name="ContentTypeId">
    <vt:lpwstr>0x010100C568DB52D9D0A14D9B2FDCC96666E9F2007948130EC3DB064584E219954237AF3900242457EFB8B24247815D688C526CD44D00C26A9DBCB02B5C4DA1F017B836C045C00060750ADE2E6249BABB5C6118FC133DE800AF2E6DC7107240CAAE62CB7A7C0C3100</vt:lpwstr>
  </property>
  <property fmtid="{D5CDD505-2E9C-101B-9397-08002B2CF9AE}" pid="7" name="Rettighedsgruppe">
    <vt:lpwstr>1</vt:lpwstr>
  </property>
  <property fmtid="{D5CDD505-2E9C-101B-9397-08002B2CF9AE}" pid="8" name="GammelURL">
    <vt:lpwstr>/kvaeg/diverse/afgraesningsplan.xls</vt:lpwstr>
  </property>
  <property fmtid="{D5CDD505-2E9C-101B-9397-08002B2CF9AE}" pid="9" name="_dlc_DocId">
    <vt:lpwstr>LBINFO-766-3067</vt:lpwstr>
  </property>
  <property fmtid="{D5CDD505-2E9C-101B-9397-08002B2CF9AE}" pid="10" name="_dlc_DocIdItemGuid">
    <vt:lpwstr>475db835-62cf-4ab3-b005-59fac14267a4</vt:lpwstr>
  </property>
  <property fmtid="{D5CDD505-2E9C-101B-9397-08002B2CF9AE}" pid="11" name="_dlc_DocIdUrl">
    <vt:lpwstr>https://www.landbrugsinfo.dk/Kvaeg/_layouts/DocIdRedir.aspx?ID=LBINFO-766-3067, LBINFO-766-3067</vt:lpwstr>
  </property>
</Properties>
</file>