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Solvejg Horst Petersen</author>
    <author>Hans Lund</author>
  </authors>
  <commentList>
    <comment ref="A8" authorId="0">
      <text>
        <r>
          <rPr>
            <b/>
            <sz val="8"/>
            <rFont val="Tahoma"/>
            <family val="2"/>
          </rPr>
          <t>Solvejg Horst Petersen:</t>
        </r>
        <r>
          <rPr>
            <sz val="8"/>
            <rFont val="Tahoma"/>
            <family val="2"/>
          </rPr>
          <t xml:space="preserve">
Græsareal til rådighed for afgræsning  - ikke kun den fold de går på.
Tast det areal de reelt når over i perioden</t>
        </r>
      </text>
    </comment>
    <comment ref="M6" authorId="0">
      <text>
        <r>
          <rPr>
            <b/>
            <sz val="8"/>
            <rFont val="Tahoma"/>
            <family val="2"/>
          </rPr>
          <t>Solvejg Horst Petersen:</t>
        </r>
        <r>
          <rPr>
            <sz val="8"/>
            <rFont val="Tahoma"/>
            <family val="2"/>
          </rPr>
          <t xml:space="preserve">
Tast fra kurve valgt i planlægningsprogrmmet
</t>
        </r>
      </text>
    </comment>
    <comment ref="A10" authorId="1">
      <text>
        <r>
          <rPr>
            <b/>
            <sz val="6"/>
            <rFont val="Tahoma"/>
            <family val="2"/>
          </rPr>
          <t xml:space="preserve">Antal dage med den aktuelle græsoptagelse
</t>
        </r>
      </text>
    </comment>
  </commentList>
</comments>
</file>

<file path=xl/sharedStrings.xml><?xml version="1.0" encoding="utf-8"?>
<sst xmlns="http://schemas.openxmlformats.org/spreadsheetml/2006/main" count="97" uniqueCount="78">
  <si>
    <t>Der må kun indtastes i de blå felter, på denne side</t>
  </si>
  <si>
    <t xml:space="preserve">Navn: </t>
  </si>
  <si>
    <t xml:space="preserve">CHR : </t>
  </si>
  <si>
    <t>DATO :</t>
  </si>
  <si>
    <t>DATO OPG.</t>
  </si>
  <si>
    <t>Dato</t>
  </si>
  <si>
    <t>Antal køer</t>
  </si>
  <si>
    <t>St.kurve</t>
  </si>
  <si>
    <t>Antal dage</t>
  </si>
  <si>
    <t>Udbytte afgr./Ha</t>
  </si>
  <si>
    <t xml:space="preserve">Udbinding : </t>
  </si>
  <si>
    <t xml:space="preserve">          Indbinding:</t>
  </si>
  <si>
    <t xml:space="preserve">  Sammensætning foderration</t>
  </si>
  <si>
    <t>Ha i alt til beregning af totaludbytte i græsmarken</t>
  </si>
  <si>
    <t>forventet</t>
  </si>
  <si>
    <t>opnået</t>
  </si>
  <si>
    <t>Antal kvier</t>
  </si>
  <si>
    <t>NETTOUDBYTTE</t>
  </si>
  <si>
    <t>1.slæt</t>
  </si>
  <si>
    <t>2.slæt</t>
  </si>
  <si>
    <t>Kvier</t>
  </si>
  <si>
    <t>% udbyt</t>
  </si>
  <si>
    <t>Udbytte afgræsning</t>
  </si>
  <si>
    <t>Udbytte slæt</t>
  </si>
  <si>
    <t xml:space="preserve">Total udbytte </t>
  </si>
  <si>
    <t xml:space="preserve">Ureamålinger </t>
  </si>
  <si>
    <t>Ha/ko</t>
  </si>
  <si>
    <t>% afgr. Ts</t>
  </si>
  <si>
    <t>20/5</t>
  </si>
  <si>
    <t>10/5</t>
  </si>
  <si>
    <t>30/6</t>
  </si>
  <si>
    <t>15/6</t>
  </si>
  <si>
    <t>31/8</t>
  </si>
  <si>
    <t>16/9</t>
  </si>
  <si>
    <t>30/10</t>
  </si>
  <si>
    <t>Antal goldkøer</t>
  </si>
  <si>
    <t>Goldkøer</t>
  </si>
  <si>
    <t>1/6</t>
  </si>
  <si>
    <t>29/6</t>
  </si>
  <si>
    <t>30/7</t>
  </si>
  <si>
    <t>29/8</t>
  </si>
  <si>
    <t>30/9</t>
  </si>
  <si>
    <t>16/10</t>
  </si>
  <si>
    <t>13/5</t>
  </si>
  <si>
    <t>kg ts græs</t>
  </si>
  <si>
    <t>Kg ts kraft/korn</t>
  </si>
  <si>
    <t>Græsoptagelse kg ts/ko</t>
  </si>
  <si>
    <t>Kg ts/time gns.</t>
  </si>
  <si>
    <t>Fordøjelighed, MJ /kg ts</t>
  </si>
  <si>
    <t>Mælkeydelse forventet /opnået pr malkende</t>
  </si>
  <si>
    <t>Mælk pr malkende ko</t>
  </si>
  <si>
    <t>Forventet , kg EKM</t>
  </si>
  <si>
    <t>Opnået, kg EKM</t>
  </si>
  <si>
    <t>Udnyttet græsvækst i kg ts. pr. Ha</t>
  </si>
  <si>
    <t>Årlig græsoptagelse pr. ko i kg ts:</t>
  </si>
  <si>
    <t>Udbytte, kg ts pr. ha</t>
  </si>
  <si>
    <r>
      <t xml:space="preserve">Græsareal </t>
    </r>
    <r>
      <rPr>
        <sz val="9"/>
        <rFont val="Times New Roman"/>
        <family val="1"/>
      </rPr>
      <t>til rådighed for afgræsning</t>
    </r>
  </si>
  <si>
    <t>Ialt kg ts</t>
  </si>
  <si>
    <t>Kg ts  pr. Ha</t>
  </si>
  <si>
    <t/>
  </si>
  <si>
    <t>Økonomi</t>
  </si>
  <si>
    <r>
      <t>Restbeløb;</t>
    </r>
    <r>
      <rPr>
        <sz val="11"/>
        <rFont val="Times New Roman"/>
        <family val="1"/>
      </rPr>
      <t xml:space="preserve"> kr pr. kg EKM</t>
    </r>
  </si>
  <si>
    <r>
      <t>Restbeløb;</t>
    </r>
    <r>
      <rPr>
        <sz val="11"/>
        <rFont val="Times New Roman"/>
        <family val="1"/>
      </rPr>
      <t xml:space="preserve"> kr pr. ko</t>
    </r>
  </si>
  <si>
    <r>
      <t xml:space="preserve">Rationspris; </t>
    </r>
    <r>
      <rPr>
        <sz val="11"/>
        <rFont val="Times New Roman"/>
        <family val="1"/>
      </rPr>
      <t>kr / kg ts</t>
    </r>
  </si>
  <si>
    <t>Indtast i de grønne felter</t>
  </si>
  <si>
    <t xml:space="preserve">AfgræsningsMaster </t>
  </si>
  <si>
    <t>kg TS i alt fra afgræsning</t>
  </si>
  <si>
    <t>Græsdage for afgræsningssæsonen</t>
  </si>
  <si>
    <t>gns. antal køer for afgræsningssæsonen</t>
  </si>
  <si>
    <t>Kg ts ensilage</t>
  </si>
  <si>
    <t>Foderkontrol</t>
  </si>
  <si>
    <t>kg TS/kvie</t>
  </si>
  <si>
    <t>kg TS total</t>
  </si>
  <si>
    <t>kg TS ialt</t>
  </si>
  <si>
    <t>kg TS/goldko</t>
  </si>
  <si>
    <t xml:space="preserve">Daglig græsoptagelse (gns.) pr. ko i kg ts: </t>
  </si>
  <si>
    <t>Afgræsning Timer/dag</t>
  </si>
  <si>
    <t xml:space="preserve">Innovationscenter for Økologisk Landbrug </t>
  </si>
</sst>
</file>

<file path=xl/styles.xml><?xml version="1.0" encoding="utf-8"?>
<styleSheet xmlns="http://schemas.openxmlformats.org/spreadsheetml/2006/main">
  <numFmts count="5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0.000000000"/>
    <numFmt numFmtId="204" formatCode="[$-406]d\.\ mmmm\ yyyy"/>
    <numFmt numFmtId="205" formatCode="[$-F800]dddd\,\ mmmm\ dd\,\ yyyy"/>
    <numFmt numFmtId="206" formatCode="dd/mm/yy;@"/>
  </numFmts>
  <fonts count="83">
    <font>
      <sz val="10"/>
      <color indexed="15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6"/>
      <name val="Tahoma"/>
      <family val="2"/>
    </font>
    <font>
      <sz val="14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2"/>
      <name val="Arial"/>
      <family val="0"/>
    </font>
    <font>
      <b/>
      <sz val="11"/>
      <color indexed="10"/>
      <name val="Arial"/>
      <family val="0"/>
    </font>
    <font>
      <b/>
      <sz val="11"/>
      <color indexed="23"/>
      <name val="Arial"/>
      <family val="0"/>
    </font>
    <font>
      <b/>
      <sz val="11"/>
      <color indexed="49"/>
      <name val="Arial"/>
      <family val="0"/>
    </font>
    <font>
      <b/>
      <sz val="11"/>
      <color indexed="17"/>
      <name val="Arial"/>
      <family val="0"/>
    </font>
    <font>
      <b/>
      <sz val="8"/>
      <color indexed="8"/>
      <name val="Arial"/>
      <family val="0"/>
    </font>
    <font>
      <u val="single"/>
      <sz val="9"/>
      <color indexed="8"/>
      <name val="Arial"/>
      <family val="0"/>
    </font>
    <font>
      <sz val="9"/>
      <color indexed="1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1" fillId="21" borderId="2" applyNumberFormat="0" applyAlignment="0" applyProtection="0"/>
    <xf numFmtId="0" fontId="62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2" applyNumberFormat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6" fillId="30" borderId="3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2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" fontId="9" fillId="33" borderId="0" xfId="0" applyNumberFormat="1" applyFont="1" applyFill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9" fillId="33" borderId="0" xfId="0" applyNumberFormat="1" applyFont="1" applyFill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8" fillId="33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" fontId="9" fillId="0" borderId="11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9" fillId="33" borderId="10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/>
      <protection/>
    </xf>
    <xf numFmtId="201" fontId="9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9" fontId="8" fillId="33" borderId="0" xfId="56" applyFont="1" applyFill="1" applyAlignment="1" applyProtection="1">
      <alignment horizontal="center"/>
      <protection locked="0"/>
    </xf>
    <xf numFmtId="0" fontId="6" fillId="10" borderId="12" xfId="0" applyFont="1" applyFill="1" applyBorder="1" applyAlignment="1">
      <alignment/>
    </xf>
    <xf numFmtId="0" fontId="0" fillId="10" borderId="13" xfId="0" applyFill="1" applyBorder="1" applyAlignment="1">
      <alignment/>
    </xf>
    <xf numFmtId="0" fontId="6" fillId="10" borderId="13" xfId="0" applyFont="1" applyFill="1" applyBorder="1" applyAlignment="1">
      <alignment horizontal="left"/>
    </xf>
    <xf numFmtId="0" fontId="5" fillId="10" borderId="13" xfId="0" applyFont="1" applyFill="1" applyBorder="1" applyAlignment="1">
      <alignment/>
    </xf>
    <xf numFmtId="0" fontId="7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6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6" fillId="10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0" fillId="10" borderId="15" xfId="0" applyFill="1" applyBorder="1" applyAlignment="1">
      <alignment/>
    </xf>
    <xf numFmtId="0" fontId="9" fillId="10" borderId="16" xfId="0" applyFont="1" applyFill="1" applyBorder="1" applyAlignment="1">
      <alignment/>
    </xf>
    <xf numFmtId="0" fontId="9" fillId="10" borderId="10" xfId="0" applyFont="1" applyFill="1" applyBorder="1" applyAlignment="1" applyProtection="1">
      <alignment/>
      <protection locked="0"/>
    </xf>
    <xf numFmtId="0" fontId="10" fillId="10" borderId="10" xfId="0" applyFont="1" applyFill="1" applyBorder="1" applyAlignment="1">
      <alignment/>
    </xf>
    <xf numFmtId="0" fontId="11" fillId="10" borderId="10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8" fillId="10" borderId="10" xfId="0" applyFont="1" applyFill="1" applyBorder="1" applyAlignment="1" applyProtection="1">
      <alignment horizontal="left"/>
      <protection locked="0"/>
    </xf>
    <xf numFmtId="49" fontId="9" fillId="10" borderId="10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19" fillId="10" borderId="13" xfId="0" applyFont="1" applyFill="1" applyBorder="1" applyAlignment="1">
      <alignment/>
    </xf>
    <xf numFmtId="49" fontId="9" fillId="16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77" fillId="0" borderId="0" xfId="0" applyFont="1" applyAlignment="1">
      <alignment/>
    </xf>
    <xf numFmtId="0" fontId="78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206" fontId="9" fillId="10" borderId="10" xfId="0" applyNumberFormat="1" applyFont="1" applyFill="1" applyBorder="1" applyAlignment="1" applyProtection="1">
      <alignment horizontal="center"/>
      <protection locked="0"/>
    </xf>
    <xf numFmtId="206" fontId="9" fillId="10" borderId="17" xfId="0" applyNumberFormat="1" applyFont="1" applyFill="1" applyBorder="1" applyAlignment="1" applyProtection="1">
      <alignment/>
      <protection locked="0"/>
    </xf>
    <xf numFmtId="0" fontId="78" fillId="33" borderId="0" xfId="0" applyFont="1" applyFill="1" applyBorder="1" applyAlignment="1">
      <alignment/>
    </xf>
    <xf numFmtId="0" fontId="1" fillId="23" borderId="18" xfId="0" applyFont="1" applyFill="1" applyBorder="1" applyAlignment="1">
      <alignment/>
    </xf>
    <xf numFmtId="0" fontId="0" fillId="0" borderId="19" xfId="0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9" fillId="10" borderId="0" xfId="0" applyFont="1" applyFill="1" applyAlignment="1" applyProtection="1">
      <alignment horizontal="center"/>
      <protection locked="0"/>
    </xf>
    <xf numFmtId="1" fontId="9" fillId="10" borderId="0" xfId="0" applyNumberFormat="1" applyFont="1" applyFill="1" applyAlignment="1" applyProtection="1">
      <alignment horizontal="center"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6" fillId="10" borderId="13" xfId="0" applyFont="1" applyFill="1" applyBorder="1" applyAlignment="1">
      <alignment/>
    </xf>
    <xf numFmtId="0" fontId="9" fillId="1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center"/>
      <protection locked="0"/>
    </xf>
    <xf numFmtId="1" fontId="10" fillId="10" borderId="0" xfId="0" applyNumberFormat="1" applyFont="1" applyFill="1" applyAlignment="1" applyProtection="1">
      <alignment horizontal="center"/>
      <protection locked="0"/>
    </xf>
    <xf numFmtId="201" fontId="9" fillId="10" borderId="10" xfId="0" applyNumberFormat="1" applyFont="1" applyFill="1" applyBorder="1" applyAlignment="1">
      <alignment horizontal="center"/>
    </xf>
    <xf numFmtId="0" fontId="24" fillId="10" borderId="23" xfId="0" applyFont="1" applyFill="1" applyBorder="1" applyAlignment="1">
      <alignment/>
    </xf>
    <xf numFmtId="0" fontId="9" fillId="10" borderId="11" xfId="0" applyFont="1" applyFill="1" applyBorder="1" applyAlignment="1" applyProtection="1">
      <alignment horizontal="center"/>
      <protection locked="0"/>
    </xf>
    <xf numFmtId="1" fontId="9" fillId="10" borderId="11" xfId="0" applyNumberFormat="1" applyFont="1" applyFill="1" applyBorder="1" applyAlignment="1" applyProtection="1">
      <alignment horizontal="center"/>
      <protection/>
    </xf>
    <xf numFmtId="2" fontId="10" fillId="10" borderId="0" xfId="0" applyNumberFormat="1" applyFont="1" applyFill="1" applyBorder="1" applyAlignment="1">
      <alignment horizontal="center"/>
    </xf>
    <xf numFmtId="2" fontId="10" fillId="10" borderId="24" xfId="0" applyNumberFormat="1" applyFont="1" applyFill="1" applyBorder="1" applyAlignment="1">
      <alignment horizontal="center"/>
    </xf>
    <xf numFmtId="2" fontId="10" fillId="10" borderId="22" xfId="0" applyNumberFormat="1" applyFont="1" applyFill="1" applyBorder="1" applyAlignment="1">
      <alignment horizontal="center"/>
    </xf>
    <xf numFmtId="2" fontId="10" fillId="10" borderId="25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49" fontId="9" fillId="0" borderId="26" xfId="0" applyNumberFormat="1" applyFont="1" applyFill="1" applyBorder="1" applyAlignment="1" applyProtection="1">
      <alignment horizontal="center"/>
      <protection locked="0"/>
    </xf>
    <xf numFmtId="49" fontId="9" fillId="0" borderId="26" xfId="0" applyNumberFormat="1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9" fillId="16" borderId="10" xfId="0" applyNumberFormat="1" applyFont="1" applyFill="1" applyBorder="1" applyAlignment="1" applyProtection="1">
      <alignment horizontal="center"/>
      <protection locked="0"/>
    </xf>
    <xf numFmtId="1" fontId="10" fillId="10" borderId="10" xfId="0" applyNumberFormat="1" applyFont="1" applyFill="1" applyBorder="1" applyAlignment="1" applyProtection="1">
      <alignment horizontal="center"/>
      <protection locked="0"/>
    </xf>
    <xf numFmtId="0" fontId="79" fillId="33" borderId="0" xfId="0" applyFont="1" applyFill="1" applyAlignment="1">
      <alignment horizontal="left"/>
    </xf>
    <xf numFmtId="0" fontId="80" fillId="0" borderId="0" xfId="0" applyFont="1" applyAlignment="1">
      <alignment/>
    </xf>
    <xf numFmtId="2" fontId="81" fillId="33" borderId="0" xfId="0" applyNumberFormat="1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196" fontId="81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0" fontId="81" fillId="0" borderId="0" xfId="0" applyFont="1" applyAlignment="1">
      <alignment/>
    </xf>
    <xf numFmtId="1" fontId="9" fillId="34" borderId="11" xfId="0" applyNumberFormat="1" applyFont="1" applyFill="1" applyBorder="1" applyAlignment="1">
      <alignment horizontal="center"/>
    </xf>
    <xf numFmtId="1" fontId="81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16" fillId="10" borderId="0" xfId="0" applyFont="1" applyFill="1" applyAlignment="1">
      <alignment/>
    </xf>
    <xf numFmtId="0" fontId="0" fillId="10" borderId="0" xfId="0" applyFill="1" applyAlignment="1">
      <alignment horizontal="center"/>
    </xf>
    <xf numFmtId="0" fontId="1" fillId="10" borderId="28" xfId="0" applyFont="1" applyFill="1" applyBorder="1" applyAlignment="1" applyProtection="1">
      <alignment horizontal="center"/>
      <protection locked="0"/>
    </xf>
    <xf numFmtId="0" fontId="17" fillId="10" borderId="29" xfId="0" applyFont="1" applyFill="1" applyBorder="1" applyAlignment="1" applyProtection="1">
      <alignment horizontal="center"/>
      <protection locked="0"/>
    </xf>
    <xf numFmtId="0" fontId="17" fillId="10" borderId="30" xfId="0" applyFont="1" applyFill="1" applyBorder="1" applyAlignment="1" applyProtection="1">
      <alignment horizontal="center"/>
      <protection locked="0"/>
    </xf>
    <xf numFmtId="0" fontId="17" fillId="10" borderId="31" xfId="0" applyFont="1" applyFill="1" applyBorder="1" applyAlignment="1" applyProtection="1">
      <alignment horizontal="center"/>
      <protection locked="0"/>
    </xf>
    <xf numFmtId="0" fontId="17" fillId="10" borderId="32" xfId="0" applyFont="1" applyFill="1" applyBorder="1" applyAlignment="1" applyProtection="1">
      <alignment horizontal="center"/>
      <protection locked="0"/>
    </xf>
    <xf numFmtId="0" fontId="17" fillId="10" borderId="33" xfId="0" applyFont="1" applyFill="1" applyBorder="1" applyAlignment="1" applyProtection="1">
      <alignment horizontal="center"/>
      <protection locked="0"/>
    </xf>
    <xf numFmtId="0" fontId="17" fillId="10" borderId="34" xfId="0" applyFont="1" applyFill="1" applyBorder="1" applyAlignment="1" applyProtection="1">
      <alignment horizontal="center"/>
      <protection locked="0"/>
    </xf>
    <xf numFmtId="0" fontId="5" fillId="10" borderId="29" xfId="0" applyFont="1" applyFill="1" applyBorder="1" applyAlignment="1" applyProtection="1">
      <alignment horizontal="center"/>
      <protection locked="0"/>
    </xf>
    <xf numFmtId="0" fontId="5" fillId="10" borderId="30" xfId="0" applyFont="1" applyFill="1" applyBorder="1" applyAlignment="1" applyProtection="1">
      <alignment horizontal="center"/>
      <protection locked="0"/>
    </xf>
    <xf numFmtId="0" fontId="5" fillId="10" borderId="31" xfId="0" applyFont="1" applyFill="1" applyBorder="1" applyAlignment="1" applyProtection="1">
      <alignment horizontal="center"/>
      <protection locked="0"/>
    </xf>
    <xf numFmtId="0" fontId="5" fillId="10" borderId="32" xfId="0" applyFont="1" applyFill="1" applyBorder="1" applyAlignment="1" applyProtection="1">
      <alignment horizontal="center"/>
      <protection locked="0"/>
    </xf>
    <xf numFmtId="0" fontId="5" fillId="10" borderId="33" xfId="0" applyFont="1" applyFill="1" applyBorder="1" applyAlignment="1" applyProtection="1">
      <alignment horizontal="center"/>
      <protection locked="0"/>
    </xf>
    <xf numFmtId="0" fontId="5" fillId="10" borderId="34" xfId="0" applyFont="1" applyFill="1" applyBorder="1" applyAlignment="1" applyProtection="1">
      <alignment horizontal="center"/>
      <protection locked="0"/>
    </xf>
    <xf numFmtId="0" fontId="17" fillId="10" borderId="35" xfId="0" applyFont="1" applyFill="1" applyBorder="1" applyAlignment="1" applyProtection="1">
      <alignment horizontal="center"/>
      <protection locked="0"/>
    </xf>
    <xf numFmtId="0" fontId="17" fillId="10" borderId="11" xfId="0" applyFont="1" applyFill="1" applyBorder="1" applyAlignment="1" applyProtection="1">
      <alignment horizontal="center"/>
      <protection locked="0"/>
    </xf>
    <xf numFmtId="0" fontId="17" fillId="10" borderId="36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4" fillId="33" borderId="29" xfId="0" applyFont="1" applyFill="1" applyBorder="1" applyAlignment="1">
      <alignment/>
    </xf>
    <xf numFmtId="16" fontId="1" fillId="33" borderId="30" xfId="0" applyNumberFormat="1" applyFont="1" applyFill="1" applyBorder="1" applyAlignment="1">
      <alignment horizontal="center"/>
    </xf>
    <xf numFmtId="16" fontId="1" fillId="33" borderId="31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1" fontId="4" fillId="33" borderId="11" xfId="0" applyNumberFormat="1" applyFont="1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1" fontId="18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4" fillId="10" borderId="33" xfId="0" applyFont="1" applyFill="1" applyBorder="1" applyAlignment="1" applyProtection="1">
      <alignment horizontal="center"/>
      <protection locked="0"/>
    </xf>
    <xf numFmtId="0" fontId="4" fillId="10" borderId="34" xfId="0" applyFont="1" applyFill="1" applyBorder="1" applyAlignment="1" applyProtection="1">
      <alignment horizontal="center"/>
      <protection locked="0"/>
    </xf>
    <xf numFmtId="201" fontId="9" fillId="34" borderId="11" xfId="0" applyNumberFormat="1" applyFont="1" applyFill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rocent 2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5"/>
          <c:w val="0.966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Ark1!$M$23:$T$23</c:f>
              <c:strCache/>
            </c:strRef>
          </c:cat>
          <c:val>
            <c:numRef>
              <c:f>Ark1!$M$24:$T$24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Ark1!$M$23:$T$23</c:f>
              <c:strCache/>
            </c:strRef>
          </c:cat>
          <c:val>
            <c:numRef>
              <c:f>Ark1!$M$25:$T$25</c:f>
              <c:numCache/>
            </c:numRef>
          </c:val>
        </c:ser>
        <c:axId val="7421238"/>
        <c:axId val="66791143"/>
      </c:barChart>
      <c:catAx>
        <c:axId val="7421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auto val="0"/>
        <c:lblOffset val="100"/>
        <c:tickLblSkip val="1"/>
        <c:noMultiLvlLbl val="0"/>
      </c:catAx>
      <c:valAx>
        <c:axId val="66791143"/>
        <c:scaling>
          <c:orientation val="minMax"/>
          <c:max val="32"/>
          <c:min val="1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Tilskudsfoder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Ensilage mv.
</a:t>
            </a: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Græs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805"/>
          <c:w val="0.94525"/>
          <c:h val="0.77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Ark1!$M$18:$T$18</c:f>
              <c:strCache/>
            </c:strRef>
          </c:cat>
          <c:val>
            <c:numRef>
              <c:f>Ark1!$M$19:$T$19</c:f>
              <c:numCache/>
            </c:numRef>
          </c:val>
        </c:ser>
        <c:ser>
          <c:idx val="1"/>
          <c:order val="1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Ark1!$M$18:$T$18</c:f>
              <c:strCache/>
            </c:strRef>
          </c:cat>
          <c:val>
            <c:numRef>
              <c:f>Ark1!$M$20:$T$20</c:f>
              <c:numCache/>
            </c:numRef>
          </c:val>
        </c:ser>
        <c:ser>
          <c:idx val="2"/>
          <c:order val="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Ark1!$M$18:$T$18</c:f>
              <c:strCache/>
            </c:strRef>
          </c:cat>
          <c:val>
            <c:numRef>
              <c:f>Ark1!$M$21:$T$21</c:f>
              <c:numCache/>
            </c:numRef>
          </c:val>
        </c:ser>
        <c:overlap val="100"/>
        <c:axId val="64249376"/>
        <c:axId val="41373473"/>
      </c:bar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73473"/>
        <c:crosses val="autoZero"/>
        <c:auto val="0"/>
        <c:lblOffset val="100"/>
        <c:tickLblSkip val="1"/>
        <c:noMultiLvlLbl val="0"/>
      </c:catAx>
      <c:valAx>
        <c:axId val="41373473"/>
        <c:scaling>
          <c:orientation val="minMax"/>
          <c:max val="22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625"/>
          <c:w val="0.946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Ark1!$N$4:$U$4</c:f>
              <c:strCache/>
            </c:strRef>
          </c:cat>
          <c:val>
            <c:numRef>
              <c:f>Ark1!$N$5:$U$5</c:f>
              <c:numCache/>
            </c:numRef>
          </c:val>
        </c:ser>
        <c:gapWidth val="50"/>
        <c:axId val="36816938"/>
        <c:axId val="62916987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Ark1!$N$4:$U$4</c:f>
              <c:strCache/>
            </c:strRef>
          </c:cat>
          <c:val>
            <c:numRef>
              <c:f>Ark1!$N$6:$U$6</c:f>
              <c:numCache/>
            </c:numRef>
          </c:val>
          <c:smooth val="0"/>
        </c:ser>
        <c:axId val="36816938"/>
        <c:axId val="6291698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 val="autoZero"/>
        <c:auto val="0"/>
        <c:lblOffset val="100"/>
        <c:tickLblSkip val="1"/>
        <c:noMultiLvlLbl val="0"/>
      </c:catAx>
      <c:valAx>
        <c:axId val="62916987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169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0.353</cdr:y>
    </cdr:from>
    <cdr:to>
      <cdr:x>0.95725</cdr:x>
      <cdr:y>0.452</cdr:y>
    </cdr:to>
    <cdr:sp>
      <cdr:nvSpPr>
        <cdr:cNvPr id="1" name="Tekst 1"/>
        <cdr:cNvSpPr txBox="1">
          <a:spLocks noChangeArrowheads="1"/>
        </cdr:cNvSpPr>
      </cdr:nvSpPr>
      <cdr:spPr>
        <a:xfrm>
          <a:off x="1952625" y="1209675"/>
          <a:ext cx="16002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kurve, FEN pr Ha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0.4915</cdr:x>
      <cdr:y>0.569</cdr:y>
    </cdr:from>
    <cdr:to>
      <cdr:x>0.551</cdr:x>
      <cdr:y>0.63175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819275" y="194310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9525</xdr:rowOff>
    </xdr:from>
    <xdr:to>
      <xdr:col>9</xdr:col>
      <xdr:colOff>676275</xdr:colOff>
      <xdr:row>57</xdr:row>
      <xdr:rowOff>57150</xdr:rowOff>
    </xdr:to>
    <xdr:graphicFrame>
      <xdr:nvGraphicFramePr>
        <xdr:cNvPr id="1" name="Chart 50"/>
        <xdr:cNvGraphicFramePr/>
      </xdr:nvGraphicFramePr>
      <xdr:xfrm>
        <a:off x="28575" y="9191625"/>
        <a:ext cx="70580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46</xdr:row>
      <xdr:rowOff>28575</xdr:rowOff>
    </xdr:from>
    <xdr:to>
      <xdr:col>9</xdr:col>
      <xdr:colOff>619125</xdr:colOff>
      <xdr:row>48</xdr:row>
      <xdr:rowOff>123825</xdr:rowOff>
    </xdr:to>
    <xdr:sp>
      <xdr:nvSpPr>
        <xdr:cNvPr id="2" name="Tekst 51"/>
        <xdr:cNvSpPr txBox="1">
          <a:spLocks noChangeArrowheads="1"/>
        </xdr:cNvSpPr>
      </xdr:nvSpPr>
      <xdr:spPr>
        <a:xfrm>
          <a:off x="6200775" y="9210675"/>
          <a:ext cx="8286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Forventet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Opnået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</a:p>
      </xdr:txBody>
    </xdr:sp>
    <xdr:clientData/>
  </xdr:twoCellAnchor>
  <xdr:twoCellAnchor>
    <xdr:from>
      <xdr:col>4</xdr:col>
      <xdr:colOff>647700</xdr:colOff>
      <xdr:row>16</xdr:row>
      <xdr:rowOff>19050</xdr:rowOff>
    </xdr:from>
    <xdr:to>
      <xdr:col>9</xdr:col>
      <xdr:colOff>723900</xdr:colOff>
      <xdr:row>35</xdr:row>
      <xdr:rowOff>19050</xdr:rowOff>
    </xdr:to>
    <xdr:graphicFrame>
      <xdr:nvGraphicFramePr>
        <xdr:cNvPr id="3" name="Chart 54"/>
        <xdr:cNvGraphicFramePr/>
      </xdr:nvGraphicFramePr>
      <xdr:xfrm>
        <a:off x="3771900" y="3676650"/>
        <a:ext cx="33623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33</xdr:row>
      <xdr:rowOff>142875</xdr:rowOff>
    </xdr:from>
    <xdr:to>
      <xdr:col>8</xdr:col>
      <xdr:colOff>447675</xdr:colOff>
      <xdr:row>35</xdr:row>
      <xdr:rowOff>0</xdr:rowOff>
    </xdr:to>
    <xdr:sp>
      <xdr:nvSpPr>
        <xdr:cNvPr id="4" name="Tekst 58"/>
        <xdr:cNvSpPr txBox="1">
          <a:spLocks noChangeArrowheads="1"/>
        </xdr:cNvSpPr>
      </xdr:nvSpPr>
      <xdr:spPr>
        <a:xfrm>
          <a:off x="4876800" y="6886575"/>
          <a:ext cx="1323975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Dato-græsbesøg
</a:t>
          </a:r>
        </a:p>
      </xdr:txBody>
    </xdr:sp>
    <xdr:clientData/>
  </xdr:twoCellAnchor>
  <xdr:twoCellAnchor>
    <xdr:from>
      <xdr:col>5</xdr:col>
      <xdr:colOff>152400</xdr:colOff>
      <xdr:row>16</xdr:row>
      <xdr:rowOff>28575</xdr:rowOff>
    </xdr:from>
    <xdr:to>
      <xdr:col>6</xdr:col>
      <xdr:colOff>247650</xdr:colOff>
      <xdr:row>16</xdr:row>
      <xdr:rowOff>209550</xdr:rowOff>
    </xdr:to>
    <xdr:sp>
      <xdr:nvSpPr>
        <xdr:cNvPr id="5" name="Tekst 63"/>
        <xdr:cNvSpPr txBox="1">
          <a:spLocks noChangeArrowheads="1"/>
        </xdr:cNvSpPr>
      </xdr:nvSpPr>
      <xdr:spPr>
        <a:xfrm>
          <a:off x="3933825" y="3686175"/>
          <a:ext cx="752475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/ko/dag</a:t>
          </a:r>
        </a:p>
      </xdr:txBody>
    </xdr:sp>
    <xdr:clientData/>
  </xdr:twoCellAnchor>
  <xdr:twoCellAnchor>
    <xdr:from>
      <xdr:col>0</xdr:col>
      <xdr:colOff>38100</xdr:colOff>
      <xdr:row>45</xdr:row>
      <xdr:rowOff>9525</xdr:rowOff>
    </xdr:from>
    <xdr:to>
      <xdr:col>0</xdr:col>
      <xdr:colOff>638175</xdr:colOff>
      <xdr:row>46</xdr:row>
      <xdr:rowOff>28575</xdr:rowOff>
    </xdr:to>
    <xdr:sp>
      <xdr:nvSpPr>
        <xdr:cNvPr id="6" name="Tekst 65"/>
        <xdr:cNvSpPr txBox="1">
          <a:spLocks noChangeArrowheads="1"/>
        </xdr:cNvSpPr>
      </xdr:nvSpPr>
      <xdr:spPr>
        <a:xfrm>
          <a:off x="38100" y="9029700"/>
          <a:ext cx="600075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 Ekm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4</xdr:col>
      <xdr:colOff>600075</xdr:colOff>
      <xdr:row>35</xdr:row>
      <xdr:rowOff>28575</xdr:rowOff>
    </xdr:to>
    <xdr:graphicFrame>
      <xdr:nvGraphicFramePr>
        <xdr:cNvPr id="7" name="Chart 69"/>
        <xdr:cNvGraphicFramePr/>
      </xdr:nvGraphicFramePr>
      <xdr:xfrm>
        <a:off x="9525" y="3676650"/>
        <a:ext cx="37147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16</xdr:row>
      <xdr:rowOff>19050</xdr:rowOff>
    </xdr:from>
    <xdr:to>
      <xdr:col>1</xdr:col>
      <xdr:colOff>76200</xdr:colOff>
      <xdr:row>16</xdr:row>
      <xdr:rowOff>171450</xdr:rowOff>
    </xdr:to>
    <xdr:sp>
      <xdr:nvSpPr>
        <xdr:cNvPr id="8" name="Tekst 70"/>
        <xdr:cNvSpPr txBox="1">
          <a:spLocks noChangeArrowheads="1"/>
        </xdr:cNvSpPr>
      </xdr:nvSpPr>
      <xdr:spPr>
        <a:xfrm>
          <a:off x="66675" y="3676650"/>
          <a:ext cx="78105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ts/ha/dag</a:t>
          </a:r>
        </a:p>
      </xdr:txBody>
    </xdr:sp>
    <xdr:clientData/>
  </xdr:twoCellAnchor>
  <xdr:twoCellAnchor>
    <xdr:from>
      <xdr:col>1</xdr:col>
      <xdr:colOff>419100</xdr:colOff>
      <xdr:row>33</xdr:row>
      <xdr:rowOff>152400</xdr:rowOff>
    </xdr:from>
    <xdr:to>
      <xdr:col>3</xdr:col>
      <xdr:colOff>438150</xdr:colOff>
      <xdr:row>34</xdr:row>
      <xdr:rowOff>152400</xdr:rowOff>
    </xdr:to>
    <xdr:sp>
      <xdr:nvSpPr>
        <xdr:cNvPr id="9" name="Tekst 71"/>
        <xdr:cNvSpPr txBox="1">
          <a:spLocks noChangeArrowheads="1"/>
        </xdr:cNvSpPr>
      </xdr:nvSpPr>
      <xdr:spPr>
        <a:xfrm>
          <a:off x="1190625" y="6896100"/>
          <a:ext cx="1714500" cy="171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Dato-græsbesøg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83" zoomScaleNormal="83" zoomScalePageLayoutView="0" workbookViewId="0" topLeftCell="A1">
      <selection activeCell="S13" sqref="S13"/>
    </sheetView>
  </sheetViews>
  <sheetFormatPr defaultColWidth="9.140625" defaultRowHeight="12.75"/>
  <cols>
    <col min="1" max="1" width="11.57421875" style="0" customWidth="1"/>
    <col min="2" max="2" width="15.57421875" style="0" customWidth="1"/>
    <col min="3" max="9" width="9.8515625" style="0" customWidth="1"/>
    <col min="10" max="10" width="10.8515625" style="0" customWidth="1"/>
    <col min="11" max="11" width="7.57421875" style="0" customWidth="1"/>
    <col min="12" max="12" width="24.8515625" style="0" customWidth="1"/>
  </cols>
  <sheetData>
    <row r="1" spans="1:20" ht="19.5" customHeight="1">
      <c r="A1" s="55"/>
      <c r="B1" s="76" t="s">
        <v>65</v>
      </c>
      <c r="C1" s="56"/>
      <c r="D1" s="57"/>
      <c r="E1" s="58"/>
      <c r="F1" s="94" t="s">
        <v>77</v>
      </c>
      <c r="G1" s="75"/>
      <c r="H1" s="75"/>
      <c r="I1" s="59"/>
      <c r="J1" s="60"/>
      <c r="L1" s="126" t="s">
        <v>0</v>
      </c>
      <c r="M1" s="127"/>
      <c r="N1" s="127"/>
      <c r="O1" s="127"/>
      <c r="P1" s="127"/>
      <c r="Q1" s="127"/>
      <c r="R1" s="127"/>
      <c r="S1" s="31"/>
      <c r="T1" s="31"/>
    </row>
    <row r="2" spans="1:20" ht="31.5" customHeight="1">
      <c r="A2" s="100" t="s">
        <v>64</v>
      </c>
      <c r="B2" s="61"/>
      <c r="C2" s="62"/>
      <c r="D2" s="63"/>
      <c r="E2" s="64"/>
      <c r="F2" s="95"/>
      <c r="G2" s="75"/>
      <c r="H2" s="65"/>
      <c r="I2" s="66"/>
      <c r="J2" s="67"/>
      <c r="L2" s="126"/>
      <c r="M2" s="127"/>
      <c r="N2" s="127"/>
      <c r="O2" s="127"/>
      <c r="P2" s="127"/>
      <c r="Q2" s="127"/>
      <c r="R2" s="127"/>
      <c r="S2" s="31"/>
      <c r="T2" s="31"/>
    </row>
    <row r="3" spans="1:10" ht="13.5" customHeight="1" thickBot="1">
      <c r="A3" s="68" t="s">
        <v>1</v>
      </c>
      <c r="B3" s="69"/>
      <c r="C3" s="70"/>
      <c r="D3" s="71"/>
      <c r="E3" s="72" t="s">
        <v>2</v>
      </c>
      <c r="F3" s="73"/>
      <c r="G3" s="71"/>
      <c r="H3" s="74"/>
      <c r="I3" s="72" t="s">
        <v>3</v>
      </c>
      <c r="J3" s="83"/>
    </row>
    <row r="4" spans="1:21" ht="18" customHeight="1">
      <c r="A4" s="25" t="s">
        <v>4</v>
      </c>
      <c r="B4" s="12"/>
      <c r="C4" s="114" t="s">
        <v>43</v>
      </c>
      <c r="D4" s="77" t="s">
        <v>37</v>
      </c>
      <c r="E4" s="77" t="s">
        <v>31</v>
      </c>
      <c r="F4" s="77" t="s">
        <v>38</v>
      </c>
      <c r="G4" s="77" t="s">
        <v>39</v>
      </c>
      <c r="H4" s="77" t="s">
        <v>40</v>
      </c>
      <c r="I4" s="77" t="s">
        <v>41</v>
      </c>
      <c r="J4" s="77" t="s">
        <v>42</v>
      </c>
      <c r="K4" s="116" t="s">
        <v>68</v>
      </c>
      <c r="L4" s="117"/>
      <c r="M4" s="146" t="s">
        <v>5</v>
      </c>
      <c r="N4" s="147" t="str">
        <f aca="true" t="shared" si="0" ref="N4:U4">C4</f>
        <v>13/5</v>
      </c>
      <c r="O4" s="147" t="str">
        <f t="shared" si="0"/>
        <v>1/6</v>
      </c>
      <c r="P4" s="147" t="str">
        <f t="shared" si="0"/>
        <v>15/6</v>
      </c>
      <c r="Q4" s="147" t="str">
        <f t="shared" si="0"/>
        <v>29/6</v>
      </c>
      <c r="R4" s="147" t="str">
        <f t="shared" si="0"/>
        <v>30/7</v>
      </c>
      <c r="S4" s="147" t="str">
        <f t="shared" si="0"/>
        <v>29/8</v>
      </c>
      <c r="T4" s="147" t="str">
        <f t="shared" si="0"/>
        <v>30/9</v>
      </c>
      <c r="U4" s="148" t="str">
        <f t="shared" si="0"/>
        <v>16/10</v>
      </c>
    </row>
    <row r="5" spans="1:21" ht="18" customHeight="1">
      <c r="A5" s="13" t="s">
        <v>6</v>
      </c>
      <c r="B5" s="13"/>
      <c r="C5" s="97">
        <v>158</v>
      </c>
      <c r="D5" s="97"/>
      <c r="E5" s="97"/>
      <c r="F5" s="97"/>
      <c r="G5" s="97"/>
      <c r="H5" s="97"/>
      <c r="I5" s="97"/>
      <c r="J5" s="97"/>
      <c r="K5" s="118">
        <f>(C5*C10+D5*D10+E5*E10+F5*F10+G5*G10+H5*H10+I5*I10+J5*J10)/K10</f>
        <v>158</v>
      </c>
      <c r="L5" s="117"/>
      <c r="M5" s="149" t="str">
        <f>A9</f>
        <v>Udbytte, kg ts pr. ha</v>
      </c>
      <c r="N5" s="150">
        <f aca="true" t="shared" si="1" ref="N5:U5">C9</f>
        <v>63.2</v>
      </c>
      <c r="O5" s="150">
        <f t="shared" si="1"/>
        <v>0</v>
      </c>
      <c r="P5" s="150">
        <f t="shared" si="1"/>
        <v>0</v>
      </c>
      <c r="Q5" s="150">
        <f t="shared" si="1"/>
        <v>0</v>
      </c>
      <c r="R5" s="150">
        <f t="shared" si="1"/>
        <v>0</v>
      </c>
      <c r="S5" s="150">
        <f t="shared" si="1"/>
        <v>0</v>
      </c>
      <c r="T5" s="150">
        <f t="shared" si="1"/>
        <v>0</v>
      </c>
      <c r="U5" s="151">
        <f t="shared" si="1"/>
        <v>0</v>
      </c>
    </row>
    <row r="6" spans="1:21" ht="18" customHeight="1" thickBot="1">
      <c r="A6" s="13" t="s">
        <v>46</v>
      </c>
      <c r="B6" s="13"/>
      <c r="C6" s="90">
        <v>8</v>
      </c>
      <c r="D6" s="90"/>
      <c r="E6" s="90"/>
      <c r="F6" s="90"/>
      <c r="G6" s="90"/>
      <c r="H6" s="90"/>
      <c r="I6" s="90"/>
      <c r="J6" s="91"/>
      <c r="K6" s="119"/>
      <c r="L6" s="117"/>
      <c r="M6" s="152" t="s">
        <v>7</v>
      </c>
      <c r="N6" s="156">
        <v>54</v>
      </c>
      <c r="O6" s="156">
        <v>56</v>
      </c>
      <c r="P6" s="156">
        <v>52</v>
      </c>
      <c r="Q6" s="156">
        <v>46</v>
      </c>
      <c r="R6" s="156">
        <v>40</v>
      </c>
      <c r="S6" s="156">
        <v>27</v>
      </c>
      <c r="T6" s="156">
        <v>22</v>
      </c>
      <c r="U6" s="157">
        <v>10</v>
      </c>
    </row>
    <row r="7" spans="1:21" ht="18" customHeight="1">
      <c r="A7" s="13" t="s">
        <v>48</v>
      </c>
      <c r="B7" s="13"/>
      <c r="C7" s="97">
        <v>6.8</v>
      </c>
      <c r="D7" s="97"/>
      <c r="E7" s="97"/>
      <c r="F7" s="97"/>
      <c r="G7" s="97"/>
      <c r="H7" s="97"/>
      <c r="I7" s="97"/>
      <c r="J7" s="98"/>
      <c r="K7" s="119"/>
      <c r="L7" s="117"/>
      <c r="M7" s="81"/>
      <c r="N7" s="96"/>
      <c r="O7" s="96"/>
      <c r="P7" s="96"/>
      <c r="Q7" s="96"/>
      <c r="R7" s="96"/>
      <c r="S7" s="96"/>
      <c r="T7" s="96"/>
      <c r="U7" s="96"/>
    </row>
    <row r="8" spans="1:12" ht="18" customHeight="1">
      <c r="A8" s="13" t="s">
        <v>56</v>
      </c>
      <c r="B8" s="13"/>
      <c r="C8" s="97">
        <v>20</v>
      </c>
      <c r="D8" s="97">
        <f>+C8</f>
        <v>20</v>
      </c>
      <c r="E8" s="97">
        <f aca="true" t="shared" si="2" ref="E8:J8">+D8</f>
        <v>20</v>
      </c>
      <c r="F8" s="97">
        <f t="shared" si="2"/>
        <v>20</v>
      </c>
      <c r="G8" s="97">
        <f t="shared" si="2"/>
        <v>20</v>
      </c>
      <c r="H8" s="97">
        <v>40</v>
      </c>
      <c r="I8" s="97">
        <f t="shared" si="2"/>
        <v>40</v>
      </c>
      <c r="J8" s="97">
        <f t="shared" si="2"/>
        <v>40</v>
      </c>
      <c r="K8" s="120"/>
      <c r="L8" s="117"/>
    </row>
    <row r="9" spans="1:12" ht="18" customHeight="1">
      <c r="A9" s="13" t="s">
        <v>55</v>
      </c>
      <c r="B9" s="80"/>
      <c r="C9" s="27">
        <f aca="true" t="shared" si="3" ref="C9:I9">C5*C6/C8</f>
        <v>63.2</v>
      </c>
      <c r="D9" s="27">
        <f t="shared" si="3"/>
        <v>0</v>
      </c>
      <c r="E9" s="27">
        <f t="shared" si="3"/>
        <v>0</v>
      </c>
      <c r="F9" s="27">
        <f t="shared" si="3"/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>J5*J6/J8</f>
        <v>0</v>
      </c>
      <c r="K9" s="121" t="s">
        <v>67</v>
      </c>
      <c r="L9" s="117"/>
    </row>
    <row r="10" spans="1:20" ht="18" customHeight="1">
      <c r="A10" s="10" t="s">
        <v>8</v>
      </c>
      <c r="B10" s="10"/>
      <c r="C10" s="115">
        <v>20</v>
      </c>
      <c r="D10" s="115"/>
      <c r="E10" s="115"/>
      <c r="F10" s="115"/>
      <c r="G10" s="115"/>
      <c r="H10" s="115"/>
      <c r="I10" s="115"/>
      <c r="J10" s="115"/>
      <c r="K10" s="124">
        <f>SUM(C10:J10)</f>
        <v>20</v>
      </c>
      <c r="L10" s="117"/>
      <c r="M10" s="32"/>
      <c r="N10" s="32"/>
      <c r="O10" s="32"/>
      <c r="P10" s="32"/>
      <c r="Q10" s="32"/>
      <c r="R10" s="30"/>
      <c r="S10" s="30"/>
      <c r="T10" s="30"/>
    </row>
    <row r="11" spans="1:13" ht="16.5" customHeight="1">
      <c r="A11" s="10" t="s">
        <v>9</v>
      </c>
      <c r="B11" s="11"/>
      <c r="C11" s="15">
        <f aca="true" t="shared" si="4" ref="C11:J11">C5*C6*C10/C8</f>
        <v>1264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21">
        <f t="shared" si="4"/>
        <v>0</v>
      </c>
      <c r="K11" s="122">
        <f>C5*C6*C10+D5*D6*D10+E5*E6*E10+F5*F6*F10+G5*G6*G10+H5*H6*H10+I5*I6*I10+J5*J6*J10</f>
        <v>25280</v>
      </c>
      <c r="L11" s="122" t="s">
        <v>66</v>
      </c>
      <c r="M11" s="125"/>
    </row>
    <row r="12" spans="1:12" ht="14.25" customHeight="1">
      <c r="A12" s="10" t="s">
        <v>54</v>
      </c>
      <c r="B12" s="11"/>
      <c r="C12" s="15"/>
      <c r="D12" s="123">
        <f>K11/K5</f>
        <v>160</v>
      </c>
      <c r="E12" s="2"/>
      <c r="F12" s="15"/>
      <c r="G12" s="15" t="s">
        <v>75</v>
      </c>
      <c r="H12" s="15"/>
      <c r="I12" s="15"/>
      <c r="J12" s="158">
        <f>D12/K10</f>
        <v>8</v>
      </c>
      <c r="K12" s="117"/>
      <c r="L12" s="117"/>
    </row>
    <row r="13" spans="1:12" ht="15.75" customHeight="1">
      <c r="A13" s="10" t="s">
        <v>76</v>
      </c>
      <c r="B13" s="11"/>
      <c r="C13" s="99">
        <v>7</v>
      </c>
      <c r="D13" s="99">
        <f>+C13</f>
        <v>7</v>
      </c>
      <c r="E13" s="99">
        <f aca="true" t="shared" si="5" ref="E13:J13">+D13</f>
        <v>7</v>
      </c>
      <c r="F13" s="99">
        <f t="shared" si="5"/>
        <v>7</v>
      </c>
      <c r="G13" s="99">
        <f t="shared" si="5"/>
        <v>7</v>
      </c>
      <c r="H13" s="99">
        <f t="shared" si="5"/>
        <v>7</v>
      </c>
      <c r="I13" s="99">
        <f t="shared" si="5"/>
        <v>7</v>
      </c>
      <c r="J13" s="99">
        <f t="shared" si="5"/>
        <v>7</v>
      </c>
      <c r="K13" s="38"/>
      <c r="L13" s="38"/>
    </row>
    <row r="14" spans="1:12" ht="13.5" customHeight="1">
      <c r="A14" s="10" t="s">
        <v>47</v>
      </c>
      <c r="B14" s="11"/>
      <c r="C14" s="52">
        <f aca="true" t="shared" si="6" ref="C14:J14">C6/C13</f>
        <v>1.1428571428571428</v>
      </c>
      <c r="D14" s="52">
        <f t="shared" si="6"/>
        <v>0</v>
      </c>
      <c r="E14" s="52">
        <f t="shared" si="6"/>
        <v>0</v>
      </c>
      <c r="F14" s="52">
        <f t="shared" si="6"/>
        <v>0</v>
      </c>
      <c r="G14" s="52">
        <f t="shared" si="6"/>
        <v>0</v>
      </c>
      <c r="H14" s="52">
        <f t="shared" si="6"/>
        <v>0</v>
      </c>
      <c r="I14" s="52">
        <f t="shared" si="6"/>
        <v>0</v>
      </c>
      <c r="J14" s="52">
        <f t="shared" si="6"/>
        <v>0</v>
      </c>
      <c r="K14" s="38"/>
      <c r="L14" s="38"/>
    </row>
    <row r="15" spans="1:13" ht="18" customHeight="1" thickBot="1">
      <c r="A15" s="10" t="s">
        <v>10</v>
      </c>
      <c r="B15" s="51"/>
      <c r="C15" s="82">
        <v>45405</v>
      </c>
      <c r="D15" s="15"/>
      <c r="E15" s="15" t="s">
        <v>11</v>
      </c>
      <c r="F15" s="15"/>
      <c r="G15" s="82"/>
      <c r="H15" s="15"/>
      <c r="I15" s="15"/>
      <c r="J15" s="16"/>
      <c r="M15" s="53"/>
    </row>
    <row r="16" spans="1:17" ht="19.5" customHeight="1" thickBot="1">
      <c r="A16" s="13" t="s">
        <v>53</v>
      </c>
      <c r="B16" s="1"/>
      <c r="C16" s="1"/>
      <c r="D16" s="1"/>
      <c r="E16" s="1"/>
      <c r="F16" s="13" t="s">
        <v>12</v>
      </c>
      <c r="G16" s="1"/>
      <c r="H16" s="1"/>
      <c r="I16" s="1"/>
      <c r="J16" s="1"/>
      <c r="L16" s="128">
        <v>45</v>
      </c>
      <c r="M16" s="47" t="s">
        <v>13</v>
      </c>
      <c r="N16" s="43"/>
      <c r="O16" s="43"/>
      <c r="P16" s="43"/>
      <c r="Q16" s="43"/>
    </row>
    <row r="17" spans="1:1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2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L18" s="78" t="s">
        <v>70</v>
      </c>
      <c r="M18" s="39" t="str">
        <f aca="true" t="shared" si="7" ref="M18:T18">C4</f>
        <v>13/5</v>
      </c>
      <c r="N18" s="39" t="str">
        <f t="shared" si="7"/>
        <v>1/6</v>
      </c>
      <c r="O18" s="39" t="str">
        <f t="shared" si="7"/>
        <v>15/6</v>
      </c>
      <c r="P18" s="39" t="str">
        <f t="shared" si="7"/>
        <v>29/6</v>
      </c>
      <c r="Q18" s="39" t="str">
        <f t="shared" si="7"/>
        <v>30/7</v>
      </c>
      <c r="R18" s="39" t="str">
        <f t="shared" si="7"/>
        <v>29/8</v>
      </c>
      <c r="S18" s="39" t="str">
        <f t="shared" si="7"/>
        <v>30/9</v>
      </c>
      <c r="T18" s="39" t="str">
        <f t="shared" si="7"/>
        <v>16/10</v>
      </c>
    </row>
    <row r="19" spans="1:20" ht="19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L19" s="78" t="s">
        <v>44</v>
      </c>
      <c r="M19" s="154">
        <f aca="true" t="shared" si="8" ref="M19:T19">C6</f>
        <v>8</v>
      </c>
      <c r="N19" s="154">
        <f t="shared" si="8"/>
        <v>0</v>
      </c>
      <c r="O19" s="154">
        <f t="shared" si="8"/>
        <v>0</v>
      </c>
      <c r="P19" s="154">
        <f t="shared" si="8"/>
        <v>0</v>
      </c>
      <c r="Q19" s="154">
        <f t="shared" si="8"/>
        <v>0</v>
      </c>
      <c r="R19" s="154">
        <f t="shared" si="8"/>
        <v>0</v>
      </c>
      <c r="S19" s="154">
        <f t="shared" si="8"/>
        <v>0</v>
      </c>
      <c r="T19" s="155">
        <f t="shared" si="8"/>
        <v>0</v>
      </c>
    </row>
    <row r="20" spans="1:20" ht="12.75">
      <c r="A20" s="3"/>
      <c r="B20" s="3"/>
      <c r="C20" s="3"/>
      <c r="D20" s="3"/>
      <c r="E20" s="3"/>
      <c r="F20" s="3"/>
      <c r="G20" s="3"/>
      <c r="H20" s="3"/>
      <c r="I20" s="3"/>
      <c r="J20" s="3"/>
      <c r="L20" s="78" t="s">
        <v>69</v>
      </c>
      <c r="M20" s="129">
        <v>7.8</v>
      </c>
      <c r="N20" s="130"/>
      <c r="O20" s="130"/>
      <c r="P20" s="130"/>
      <c r="Q20" s="130"/>
      <c r="R20" s="130"/>
      <c r="S20" s="130"/>
      <c r="T20" s="131"/>
    </row>
    <row r="21" spans="1:20" ht="13.5" thickBot="1">
      <c r="A21" s="3"/>
      <c r="B21" s="3"/>
      <c r="C21" s="3"/>
      <c r="D21" s="3"/>
      <c r="E21" s="3"/>
      <c r="F21" s="3"/>
      <c r="G21" s="3"/>
      <c r="H21" s="3"/>
      <c r="I21" s="3"/>
      <c r="J21" s="3"/>
      <c r="L21" s="78" t="s">
        <v>45</v>
      </c>
      <c r="M21" s="132">
        <v>5.4</v>
      </c>
      <c r="N21" s="133"/>
      <c r="O21" s="133"/>
      <c r="P21" s="133"/>
      <c r="Q21" s="133"/>
      <c r="R21" s="133"/>
      <c r="S21" s="133"/>
      <c r="T21" s="134"/>
    </row>
    <row r="22" spans="2:12" ht="12.75">
      <c r="B22" s="3"/>
      <c r="C22" s="3"/>
      <c r="D22" s="3"/>
      <c r="E22" s="3"/>
      <c r="G22" s="3"/>
      <c r="H22" s="3"/>
      <c r="I22" s="3"/>
      <c r="J22" s="3"/>
      <c r="L22" s="38"/>
    </row>
    <row r="23" spans="1:20" ht="12.75">
      <c r="A23" s="3"/>
      <c r="B23" s="3"/>
      <c r="C23" s="3"/>
      <c r="D23" s="3"/>
      <c r="E23" s="3"/>
      <c r="F23" s="3"/>
      <c r="G23" s="3"/>
      <c r="H23" s="3"/>
      <c r="I23" s="3"/>
      <c r="J23" s="3"/>
      <c r="L23" s="41" t="s">
        <v>5</v>
      </c>
      <c r="M23" s="112" t="str">
        <f aca="true" t="shared" si="9" ref="M23:T23">C4</f>
        <v>13/5</v>
      </c>
      <c r="N23" s="112" t="str">
        <f t="shared" si="9"/>
        <v>1/6</v>
      </c>
      <c r="O23" s="112" t="str">
        <f t="shared" si="9"/>
        <v>15/6</v>
      </c>
      <c r="P23" s="112" t="str">
        <f t="shared" si="9"/>
        <v>29/6</v>
      </c>
      <c r="Q23" s="112" t="str">
        <f t="shared" si="9"/>
        <v>30/7</v>
      </c>
      <c r="R23" s="112" t="str">
        <f t="shared" si="9"/>
        <v>29/8</v>
      </c>
      <c r="S23" s="112" t="str">
        <f t="shared" si="9"/>
        <v>30/9</v>
      </c>
      <c r="T23" s="112" t="str">
        <f t="shared" si="9"/>
        <v>16/10</v>
      </c>
    </row>
    <row r="24" spans="1:20" ht="12.75">
      <c r="A24" s="3"/>
      <c r="B24" s="3"/>
      <c r="C24" s="3"/>
      <c r="D24" s="3"/>
      <c r="E24" s="3"/>
      <c r="F24" s="3"/>
      <c r="G24" s="3"/>
      <c r="H24" s="3"/>
      <c r="I24" s="3"/>
      <c r="J24" s="3"/>
      <c r="L24" s="41" t="s">
        <v>14</v>
      </c>
      <c r="M24" s="113">
        <f aca="true" t="shared" si="10" ref="M24:T25">M28</f>
        <v>25</v>
      </c>
      <c r="N24" s="113">
        <f t="shared" si="10"/>
        <v>0</v>
      </c>
      <c r="O24" s="113">
        <f t="shared" si="10"/>
        <v>0</v>
      </c>
      <c r="P24" s="113">
        <f t="shared" si="10"/>
        <v>0</v>
      </c>
      <c r="Q24" s="113">
        <f t="shared" si="10"/>
        <v>0</v>
      </c>
      <c r="R24" s="113">
        <f t="shared" si="10"/>
        <v>0</v>
      </c>
      <c r="S24" s="113">
        <f t="shared" si="10"/>
        <v>0</v>
      </c>
      <c r="T24" s="113">
        <f t="shared" si="10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L25" s="41" t="s">
        <v>15</v>
      </c>
      <c r="M25" s="113">
        <f t="shared" si="10"/>
        <v>26</v>
      </c>
      <c r="N25" s="113">
        <f t="shared" si="10"/>
        <v>0</v>
      </c>
      <c r="O25" s="113">
        <f t="shared" si="10"/>
        <v>0</v>
      </c>
      <c r="P25" s="113">
        <f t="shared" si="10"/>
        <v>0</v>
      </c>
      <c r="Q25" s="113">
        <f t="shared" si="10"/>
        <v>0</v>
      </c>
      <c r="R25" s="113">
        <f t="shared" si="10"/>
        <v>0</v>
      </c>
      <c r="S25" s="113">
        <f t="shared" si="10"/>
        <v>0</v>
      </c>
      <c r="T25" s="113">
        <f t="shared" si="10"/>
        <v>0</v>
      </c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20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L27" s="78" t="s">
        <v>50</v>
      </c>
      <c r="M27" s="39" t="str">
        <f aca="true" t="shared" si="11" ref="M27:T27">C4</f>
        <v>13/5</v>
      </c>
      <c r="N27" s="39" t="str">
        <f t="shared" si="11"/>
        <v>1/6</v>
      </c>
      <c r="O27" s="39" t="str">
        <f t="shared" si="11"/>
        <v>15/6</v>
      </c>
      <c r="P27" s="39" t="str">
        <f t="shared" si="11"/>
        <v>29/6</v>
      </c>
      <c r="Q27" s="39" t="str">
        <f t="shared" si="11"/>
        <v>30/7</v>
      </c>
      <c r="R27" s="39" t="str">
        <f t="shared" si="11"/>
        <v>29/8</v>
      </c>
      <c r="S27" s="39" t="str">
        <f t="shared" si="11"/>
        <v>30/9</v>
      </c>
      <c r="T27" s="39" t="str">
        <f t="shared" si="11"/>
        <v>16/10</v>
      </c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3"/>
      <c r="L28" s="20" t="s">
        <v>51</v>
      </c>
      <c r="M28" s="135">
        <v>25</v>
      </c>
      <c r="N28" s="136"/>
      <c r="O28" s="136"/>
      <c r="P28" s="136"/>
      <c r="Q28" s="136"/>
      <c r="R28" s="136"/>
      <c r="S28" s="136"/>
      <c r="T28" s="137"/>
    </row>
    <row r="29" spans="1:20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L29" s="24" t="s">
        <v>52</v>
      </c>
      <c r="M29" s="138">
        <v>26</v>
      </c>
      <c r="N29" s="139"/>
      <c r="O29" s="139"/>
      <c r="P29" s="139"/>
      <c r="Q29" s="139"/>
      <c r="R29" s="139"/>
      <c r="S29" s="139"/>
      <c r="T29" s="140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M31" s="79"/>
    </row>
    <row r="32" spans="1:10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20" ht="13.5" thickBot="1">
      <c r="A34" s="8"/>
      <c r="B34" s="8"/>
      <c r="C34" s="6"/>
      <c r="D34" s="6"/>
      <c r="E34" s="6"/>
      <c r="F34" s="6"/>
      <c r="G34" s="6"/>
      <c r="H34" s="6"/>
      <c r="I34" s="6"/>
      <c r="J34" s="9"/>
      <c r="L34" s="144" t="s">
        <v>20</v>
      </c>
      <c r="M34" s="44" t="str">
        <f aca="true" t="shared" si="12" ref="M34:T34">C4</f>
        <v>13/5</v>
      </c>
      <c r="N34" s="44" t="str">
        <f t="shared" si="12"/>
        <v>1/6</v>
      </c>
      <c r="O34" s="44" t="str">
        <f t="shared" si="12"/>
        <v>15/6</v>
      </c>
      <c r="P34" s="44" t="str">
        <f t="shared" si="12"/>
        <v>29/6</v>
      </c>
      <c r="Q34" s="44" t="str">
        <f t="shared" si="12"/>
        <v>30/7</v>
      </c>
      <c r="R34" s="44" t="str">
        <f t="shared" si="12"/>
        <v>29/8</v>
      </c>
      <c r="S34" s="44" t="str">
        <f t="shared" si="12"/>
        <v>30/9</v>
      </c>
      <c r="T34" s="44" t="str">
        <f t="shared" si="12"/>
        <v>16/10</v>
      </c>
    </row>
    <row r="35" spans="1:2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L35" s="48" t="s">
        <v>16</v>
      </c>
      <c r="M35" s="129"/>
      <c r="N35" s="130"/>
      <c r="O35" s="130"/>
      <c r="P35" s="130"/>
      <c r="Q35" s="130"/>
      <c r="R35" s="130"/>
      <c r="S35" s="130"/>
      <c r="T35" s="131"/>
    </row>
    <row r="36" spans="1:20" ht="12.75">
      <c r="A36" s="40"/>
      <c r="B36" s="4"/>
      <c r="C36" s="7"/>
      <c r="D36" s="7"/>
      <c r="E36" s="7"/>
      <c r="F36" s="7"/>
      <c r="G36" s="7"/>
      <c r="H36" s="7"/>
      <c r="I36" s="7"/>
      <c r="J36" s="3"/>
      <c r="L36" s="145" t="s">
        <v>71</v>
      </c>
      <c r="M36" s="141"/>
      <c r="N36" s="142"/>
      <c r="O36" s="142"/>
      <c r="P36" s="142"/>
      <c r="Q36" s="142"/>
      <c r="R36" s="142"/>
      <c r="S36" s="142"/>
      <c r="T36" s="143"/>
    </row>
    <row r="37" spans="1:20" ht="13.5" customHeight="1" thickBot="1">
      <c r="A37" s="17" t="s">
        <v>17</v>
      </c>
      <c r="B37" s="11"/>
      <c r="C37" s="18" t="s">
        <v>18</v>
      </c>
      <c r="D37" s="16" t="s">
        <v>19</v>
      </c>
      <c r="E37" s="29" t="s">
        <v>36</v>
      </c>
      <c r="F37" s="18" t="s">
        <v>20</v>
      </c>
      <c r="G37" s="18" t="s">
        <v>57</v>
      </c>
      <c r="H37" s="26" t="s">
        <v>21</v>
      </c>
      <c r="I37" s="18"/>
      <c r="J37" s="18" t="s">
        <v>58</v>
      </c>
      <c r="L37" s="49" t="s">
        <v>8</v>
      </c>
      <c r="M37" s="132"/>
      <c r="N37" s="133"/>
      <c r="O37" s="133"/>
      <c r="P37" s="133"/>
      <c r="Q37" s="133"/>
      <c r="R37" s="133"/>
      <c r="S37" s="133"/>
      <c r="T37" s="134"/>
    </row>
    <row r="38" spans="1:20" ht="15">
      <c r="A38" s="19" t="s">
        <v>22</v>
      </c>
      <c r="B38" s="20"/>
      <c r="C38" s="20"/>
      <c r="D38" s="22"/>
      <c r="E38" s="33"/>
      <c r="F38" s="14"/>
      <c r="G38" s="33">
        <f>K11</f>
        <v>25280</v>
      </c>
      <c r="H38" s="27">
        <f>G38*100/G40</f>
        <v>38.72549019607843</v>
      </c>
      <c r="I38" s="20"/>
      <c r="J38" s="20"/>
      <c r="L38" s="43" t="s">
        <v>72</v>
      </c>
      <c r="M38" s="45">
        <f aca="true" t="shared" si="13" ref="M38:T38">M37*M36*M35</f>
        <v>0</v>
      </c>
      <c r="N38" s="45">
        <f t="shared" si="13"/>
        <v>0</v>
      </c>
      <c r="O38" s="45">
        <f t="shared" si="13"/>
        <v>0</v>
      </c>
      <c r="P38" s="45">
        <f t="shared" si="13"/>
        <v>0</v>
      </c>
      <c r="Q38" s="45">
        <f t="shared" si="13"/>
        <v>0</v>
      </c>
      <c r="R38" s="45">
        <f t="shared" si="13"/>
        <v>0</v>
      </c>
      <c r="S38" s="45">
        <f t="shared" si="13"/>
        <v>0</v>
      </c>
      <c r="T38" s="45">
        <f t="shared" si="13"/>
        <v>0</v>
      </c>
    </row>
    <row r="39" spans="1:20" ht="15">
      <c r="A39" s="23" t="s">
        <v>23</v>
      </c>
      <c r="B39" s="24"/>
      <c r="C39" s="101">
        <v>40000</v>
      </c>
      <c r="D39" s="101"/>
      <c r="E39" s="101">
        <f>T46</f>
        <v>0</v>
      </c>
      <c r="F39" s="102">
        <f>T39</f>
        <v>0</v>
      </c>
      <c r="G39" s="42">
        <f>F39+E39+D39+C39</f>
        <v>40000</v>
      </c>
      <c r="H39" s="28">
        <f>G39*100/G40</f>
        <v>61.27450980392157</v>
      </c>
      <c r="I39" s="24"/>
      <c r="J39" s="24"/>
      <c r="L39" s="43" t="s">
        <v>73</v>
      </c>
      <c r="T39" s="45">
        <f>SUM(M38:T38)</f>
        <v>0</v>
      </c>
    </row>
    <row r="40" spans="1:10" ht="15.75">
      <c r="A40" s="10" t="s">
        <v>24</v>
      </c>
      <c r="B40" s="11"/>
      <c r="C40" s="11"/>
      <c r="D40" s="18"/>
      <c r="E40" s="11"/>
      <c r="F40" s="15"/>
      <c r="G40" s="21">
        <f>G38+G39</f>
        <v>65280</v>
      </c>
      <c r="H40" s="15"/>
      <c r="I40" s="11"/>
      <c r="J40" s="153">
        <f>G40/L16</f>
        <v>1450.6666666666667</v>
      </c>
    </row>
    <row r="41" spans="1:20" ht="16.5" customHeight="1" thickBot="1">
      <c r="A41" s="34"/>
      <c r="B41" s="5"/>
      <c r="C41" s="35" t="str">
        <f aca="true" t="shared" si="14" ref="C41:J41">C4</f>
        <v>13/5</v>
      </c>
      <c r="D41" s="35" t="str">
        <f t="shared" si="14"/>
        <v>1/6</v>
      </c>
      <c r="E41" s="35" t="str">
        <f t="shared" si="14"/>
        <v>15/6</v>
      </c>
      <c r="F41" s="35" t="str">
        <f t="shared" si="14"/>
        <v>29/6</v>
      </c>
      <c r="G41" s="35" t="str">
        <f t="shared" si="14"/>
        <v>30/7</v>
      </c>
      <c r="H41" s="35" t="str">
        <f t="shared" si="14"/>
        <v>29/8</v>
      </c>
      <c r="I41" s="35" t="str">
        <f t="shared" si="14"/>
        <v>30/9</v>
      </c>
      <c r="J41" s="36" t="str">
        <f t="shared" si="14"/>
        <v>16/10</v>
      </c>
      <c r="L41" s="46" t="s">
        <v>5</v>
      </c>
      <c r="M41" s="50" t="s">
        <v>28</v>
      </c>
      <c r="N41" s="50" t="s">
        <v>29</v>
      </c>
      <c r="O41" s="50" t="s">
        <v>30</v>
      </c>
      <c r="P41" s="50" t="s">
        <v>31</v>
      </c>
      <c r="Q41" s="50" t="s">
        <v>30</v>
      </c>
      <c r="R41" s="50" t="s">
        <v>32</v>
      </c>
      <c r="S41" s="50" t="s">
        <v>33</v>
      </c>
      <c r="T41" s="50" t="s">
        <v>34</v>
      </c>
    </row>
    <row r="42" spans="1:20" ht="16.5" customHeight="1">
      <c r="A42" s="19" t="s">
        <v>27</v>
      </c>
      <c r="B42" s="3"/>
      <c r="C42" s="54">
        <f aca="true" t="shared" si="15" ref="C42:J42">(C6*1.05)/((M20+M21+C6)*1.1)</f>
        <v>0.3602058319039451</v>
      </c>
      <c r="D42" s="54" t="e">
        <f>(D6*1.05)/((N20+N21+D6)*1.1)</f>
        <v>#DIV/0!</v>
      </c>
      <c r="E42" s="54" t="e">
        <f>(E6*1.05)/((O20+O21+E6)*1.1)</f>
        <v>#DIV/0!</v>
      </c>
      <c r="F42" s="54" t="e">
        <f t="shared" si="15"/>
        <v>#DIV/0!</v>
      </c>
      <c r="G42" s="54" t="e">
        <f t="shared" si="15"/>
        <v>#DIV/0!</v>
      </c>
      <c r="H42" s="54" t="e">
        <f t="shared" si="15"/>
        <v>#DIV/0!</v>
      </c>
      <c r="I42" s="54" t="e">
        <f t="shared" si="15"/>
        <v>#DIV/0!</v>
      </c>
      <c r="J42" s="54" t="e">
        <f t="shared" si="15"/>
        <v>#DIV/0!</v>
      </c>
      <c r="K42" s="1"/>
      <c r="L42" s="48" t="s">
        <v>35</v>
      </c>
      <c r="M42" s="129"/>
      <c r="N42" s="130"/>
      <c r="O42" s="130"/>
      <c r="P42" s="130"/>
      <c r="Q42" s="130"/>
      <c r="R42" s="130"/>
      <c r="S42" s="130"/>
      <c r="T42" s="131"/>
    </row>
    <row r="43" spans="1:20" ht="18" customHeight="1">
      <c r="A43" s="19" t="s">
        <v>26</v>
      </c>
      <c r="B43" s="3"/>
      <c r="C43" s="92">
        <f aca="true" t="shared" si="16" ref="C43:J43">C8/C5</f>
        <v>0.12658227848101267</v>
      </c>
      <c r="D43" s="92" t="e">
        <f t="shared" si="16"/>
        <v>#DIV/0!</v>
      </c>
      <c r="E43" s="92" t="e">
        <f t="shared" si="16"/>
        <v>#DIV/0!</v>
      </c>
      <c r="F43" s="92" t="e">
        <f t="shared" si="16"/>
        <v>#DIV/0!</v>
      </c>
      <c r="G43" s="92" t="e">
        <f t="shared" si="16"/>
        <v>#DIV/0!</v>
      </c>
      <c r="H43" s="92" t="e">
        <f t="shared" si="16"/>
        <v>#DIV/0!</v>
      </c>
      <c r="I43" s="92" t="e">
        <f t="shared" si="16"/>
        <v>#DIV/0!</v>
      </c>
      <c r="J43" s="92" t="e">
        <f t="shared" si="16"/>
        <v>#DIV/0!</v>
      </c>
      <c r="K43" s="1"/>
      <c r="L43" s="145" t="s">
        <v>74</v>
      </c>
      <c r="M43" s="141"/>
      <c r="N43" s="142"/>
      <c r="O43" s="142"/>
      <c r="P43" s="142"/>
      <c r="Q43" s="142"/>
      <c r="R43" s="142"/>
      <c r="S43" s="142"/>
      <c r="T43" s="143"/>
    </row>
    <row r="44" spans="1:20" ht="15" customHeight="1" thickBot="1">
      <c r="A44" s="19" t="s">
        <v>25</v>
      </c>
      <c r="B44" s="3"/>
      <c r="C44" s="93"/>
      <c r="D44" s="93"/>
      <c r="E44" s="93"/>
      <c r="F44" s="93"/>
      <c r="G44" s="93"/>
      <c r="H44" s="93"/>
      <c r="I44" s="93"/>
      <c r="J44" s="93"/>
      <c r="K44" s="1"/>
      <c r="L44" s="43" t="s">
        <v>8</v>
      </c>
      <c r="M44" s="132"/>
      <c r="N44" s="133"/>
      <c r="O44" s="133"/>
      <c r="P44" s="133"/>
      <c r="Q44" s="133"/>
      <c r="R44" s="133"/>
      <c r="S44" s="133"/>
      <c r="T44" s="134"/>
    </row>
    <row r="45" spans="1:20" s="37" customFormat="1" ht="15" customHeight="1">
      <c r="A45" s="13" t="s">
        <v>49</v>
      </c>
      <c r="B45" s="13"/>
      <c r="C45" s="13"/>
      <c r="D45" s="13"/>
      <c r="E45" s="13"/>
      <c r="F45" s="13"/>
      <c r="G45" s="13"/>
      <c r="H45" s="13"/>
      <c r="I45" s="13"/>
      <c r="J45" s="13"/>
      <c r="L45" s="43" t="s">
        <v>72</v>
      </c>
      <c r="M45" s="45">
        <f>M44*M43*M42</f>
        <v>0</v>
      </c>
      <c r="N45" s="45">
        <f aca="true" t="shared" si="17" ref="N45:T45">N44*N43*N42</f>
        <v>0</v>
      </c>
      <c r="O45" s="45">
        <f t="shared" si="17"/>
        <v>0</v>
      </c>
      <c r="P45" s="45">
        <f t="shared" si="17"/>
        <v>0</v>
      </c>
      <c r="Q45" s="45">
        <f t="shared" si="17"/>
        <v>0</v>
      </c>
      <c r="R45" s="45">
        <f t="shared" si="17"/>
        <v>0</v>
      </c>
      <c r="S45" s="45">
        <f t="shared" si="17"/>
        <v>0</v>
      </c>
      <c r="T45" s="45">
        <f t="shared" si="17"/>
        <v>0</v>
      </c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L46" s="43" t="s">
        <v>73</v>
      </c>
      <c r="T46" s="45">
        <f>SUM(M45:T45)</f>
        <v>0</v>
      </c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85" t="s">
        <v>60</v>
      </c>
      <c r="B59" s="86"/>
      <c r="C59" s="109" t="str">
        <f aca="true" t="shared" si="18" ref="C59:J59">+C4</f>
        <v>13/5</v>
      </c>
      <c r="D59" s="110" t="str">
        <f t="shared" si="18"/>
        <v>1/6</v>
      </c>
      <c r="E59" s="110" t="str">
        <f t="shared" si="18"/>
        <v>15/6</v>
      </c>
      <c r="F59" s="110" t="str">
        <f t="shared" si="18"/>
        <v>29/6</v>
      </c>
      <c r="G59" s="110" t="str">
        <f t="shared" si="18"/>
        <v>30/7</v>
      </c>
      <c r="H59" s="110" t="str">
        <f t="shared" si="18"/>
        <v>29/8</v>
      </c>
      <c r="I59" s="110" t="str">
        <f t="shared" si="18"/>
        <v>30/9</v>
      </c>
      <c r="J59" s="111" t="str">
        <f t="shared" si="18"/>
        <v>16/10</v>
      </c>
    </row>
    <row r="60" spans="1:14" ht="15">
      <c r="A60" s="107" t="s">
        <v>63</v>
      </c>
      <c r="B60" s="108"/>
      <c r="C60" s="103"/>
      <c r="D60" s="103" t="s">
        <v>59</v>
      </c>
      <c r="E60" s="103" t="s">
        <v>59</v>
      </c>
      <c r="F60" s="103" t="s">
        <v>59</v>
      </c>
      <c r="G60" s="103" t="s">
        <v>59</v>
      </c>
      <c r="H60" s="103" t="s">
        <v>59</v>
      </c>
      <c r="I60" s="103" t="s">
        <v>59</v>
      </c>
      <c r="J60" s="104" t="s">
        <v>59</v>
      </c>
    </row>
    <row r="61" spans="1:10" ht="15">
      <c r="A61" s="87" t="s">
        <v>61</v>
      </c>
      <c r="B61" s="84"/>
      <c r="C61" s="103"/>
      <c r="D61" s="103"/>
      <c r="E61" s="103"/>
      <c r="F61" s="103"/>
      <c r="G61" s="103"/>
      <c r="H61" s="103"/>
      <c r="I61" s="103"/>
      <c r="J61" s="104"/>
    </row>
    <row r="62" spans="1:10" ht="15.75" thickBot="1">
      <c r="A62" s="88" t="s">
        <v>62</v>
      </c>
      <c r="B62" s="89"/>
      <c r="C62" s="105"/>
      <c r="D62" s="105"/>
      <c r="E62" s="105"/>
      <c r="F62" s="105"/>
      <c r="G62" s="105"/>
      <c r="H62" s="105"/>
      <c r="I62" s="105"/>
      <c r="J62" s="106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4"/>
  <ignoredErrors>
    <ignoredError sqref="C59:J59 D8:J8 E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STYRINGSKEMA GRÆSKONTROL</dc:title>
  <dc:subject>GRÆS</dc:subject>
  <dc:creator>HENRIK HEDEGAARD</dc:creator>
  <cp:keywords/>
  <dc:description/>
  <cp:lastModifiedBy>Birgit Ingvorsen</cp:lastModifiedBy>
  <cp:lastPrinted>2014-04-09T15:42:18Z</cp:lastPrinted>
  <dcterms:created xsi:type="dcterms:W3CDTF">2002-05-19T09:22:28Z</dcterms:created>
  <dcterms:modified xsi:type="dcterms:W3CDTF">2024-03-21T11:39:23Z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0x010100BF4EA5703B5E904C98EBC6DE55A95DC1005188767D0442F645A8AF651B7508A85F</vt:lpwstr>
  </property>
  <property fmtid="{D5CDD505-2E9C-101B-9397-08002B2CF9AE}" pid="3" name="Metadata">
    <vt:lpwstr/>
  </property>
  <property fmtid="{D5CDD505-2E9C-101B-9397-08002B2CF9AE}" pid="4" name="WebInfoSubjects">
    <vt:lpwstr>24;#Økologi</vt:lpwstr>
  </property>
  <property fmtid="{D5CDD505-2E9C-101B-9397-08002B2CF9AE}" pid="5" name="_dlc_DocId">
    <vt:lpwstr>LBINFO-1615-16</vt:lpwstr>
  </property>
  <property fmtid="{D5CDD505-2E9C-101B-9397-08002B2CF9AE}" pid="6" name="_dlc_DocIdItemGuid">
    <vt:lpwstr>9a8a6d01-0350-4ec2-91b6-f91165017f2c</vt:lpwstr>
  </property>
  <property fmtid="{D5CDD505-2E9C-101B-9397-08002B2CF9AE}" pid="7" name="_dlc_DocIdUrl">
    <vt:lpwstr>https://www.landbrugsinfo.dk/Oekologi/Kvaeg/Grovfoder/Graesmarken/_layouts/DocIdRedir.aspx?ID=LBINFO-1615-16, LBINFO-1615-16</vt:lpwstr>
  </property>
  <property fmtid="{D5CDD505-2E9C-101B-9397-08002B2CF9AE}" pid="8" name="PublishingPageContent">
    <vt:lpwstr/>
  </property>
  <property fmtid="{D5CDD505-2E9C-101B-9397-08002B2CF9AE}" pid="9" name="Revisionsdato">
    <vt:lpwstr>2017-05-01T11:20:00Z</vt:lpwstr>
  </property>
  <property fmtid="{D5CDD505-2E9C-101B-9397-08002B2CF9AE}" pid="10" name="HideInRollups">
    <vt:lpwstr>0</vt:lpwstr>
  </property>
  <property fmtid="{D5CDD505-2E9C-101B-9397-08002B2CF9AE}" pid="11" name="Projekter">
    <vt:lpwstr/>
  </property>
  <property fmtid="{D5CDD505-2E9C-101B-9397-08002B2CF9AE}" pid="12" name="PermalinkID">
    <vt:lpwstr>415322c5-48ad-48c9-95e0-3a1e56c4f855</vt:lpwstr>
  </property>
  <property fmtid="{D5CDD505-2E9C-101B-9397-08002B2CF9AE}" pid="13" name="PublishingRollupImage">
    <vt:lpwstr/>
  </property>
  <property fmtid="{D5CDD505-2E9C-101B-9397-08002B2CF9AE}" pid="14" name="Noegleord">
    <vt:lpwstr/>
  </property>
  <property fmtid="{D5CDD505-2E9C-101B-9397-08002B2CF9AE}" pid="15" name="TaksonomiTaxHTField0">
    <vt:lpwstr/>
  </property>
  <property fmtid="{D5CDD505-2E9C-101B-9397-08002B2CF9AE}" pid="16" name="Audience">
    <vt:lpwstr/>
  </property>
  <property fmtid="{D5CDD505-2E9C-101B-9397-08002B2CF9AE}" pid="17" name="Bevillingsgivere">
    <vt:lpwstr/>
  </property>
  <property fmtid="{D5CDD505-2E9C-101B-9397-08002B2CF9AE}" pid="18" name="ArticleStartDate">
    <vt:lpwstr>2017-05-01T00:00:00Z</vt:lpwstr>
  </property>
  <property fmtid="{D5CDD505-2E9C-101B-9397-08002B2CF9AE}" pid="19" name="ArticleByLine">
    <vt:lpwstr/>
  </property>
  <property fmtid="{D5CDD505-2E9C-101B-9397-08002B2CF9AE}" pid="20" name="Bekraeftelsesdato">
    <vt:lpwstr>2017-05-01T11:20:00Z</vt:lpwstr>
  </property>
  <property fmtid="{D5CDD505-2E9C-101B-9397-08002B2CF9AE}" pid="21" name="HitCount">
    <vt:lpwstr>0</vt:lpwstr>
  </property>
  <property fmtid="{D5CDD505-2E9C-101B-9397-08002B2CF9AE}" pid="22" name="Taksonomi">
    <vt:lpwstr/>
  </property>
  <property fmtid="{D5CDD505-2E9C-101B-9397-08002B2CF9AE}" pid="23" name="PublishingImageCaption">
    <vt:lpwstr/>
  </property>
  <property fmtid="{D5CDD505-2E9C-101B-9397-08002B2CF9AE}" pid="24" name="NetSkabelonValue">
    <vt:lpwstr/>
  </property>
  <property fmtid="{D5CDD505-2E9C-101B-9397-08002B2CF9AE}" pid="25" name="PublishingContactEmail">
    <vt:lpwstr/>
  </property>
  <property fmtid="{D5CDD505-2E9C-101B-9397-08002B2CF9AE}" pid="26" name="Kontaktpersoner">
    <vt:lpwstr/>
  </property>
  <property fmtid="{D5CDD505-2E9C-101B-9397-08002B2CF9AE}" pid="27" name="Arkiveringsdato">
    <vt:lpwstr>2018-05-01T00:00:00Z</vt:lpwstr>
  </property>
  <property fmtid="{D5CDD505-2E9C-101B-9397-08002B2CF9AE}" pid="28" name="GammelURL">
    <vt:lpwstr/>
  </property>
  <property fmtid="{D5CDD505-2E9C-101B-9397-08002B2CF9AE}" pid="29" name="WebInfoLawCodes">
    <vt:lpwstr/>
  </property>
  <property fmtid="{D5CDD505-2E9C-101B-9397-08002B2CF9AE}" pid="30" name="PublishingPageImage">
    <vt:lpwstr/>
  </property>
  <property fmtid="{D5CDD505-2E9C-101B-9397-08002B2CF9AE}" pid="31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2" name="Forfattere">
    <vt:lpwstr/>
  </property>
  <property fmtid="{D5CDD505-2E9C-101B-9397-08002B2CF9AE}" pid="33" name="Afrapportering">
    <vt:lpwstr/>
  </property>
  <property fmtid="{D5CDD505-2E9C-101B-9397-08002B2CF9AE}" pid="34" name="PublishingContactPicture">
    <vt:lpwstr/>
  </property>
  <property fmtid="{D5CDD505-2E9C-101B-9397-08002B2CF9AE}" pid="35" name="Ingen besked ved arkivering">
    <vt:lpwstr>0</vt:lpwstr>
  </property>
  <property fmtid="{D5CDD505-2E9C-101B-9397-08002B2CF9AE}" pid="36" name="IsHiddenFromRollup">
    <vt:lpwstr>0</vt:lpwstr>
  </property>
  <property fmtid="{D5CDD505-2E9C-101B-9397-08002B2CF9AE}" pid="37" name="PublishingContactName">
    <vt:lpwstr/>
  </property>
  <property fmtid="{D5CDD505-2E9C-101B-9397-08002B2CF9AE}" pid="38" name="Rettighedsgruppe">
    <vt:lpwstr>2</vt:lpwstr>
  </property>
  <property fmtid="{D5CDD505-2E9C-101B-9397-08002B2CF9AE}" pid="39" name="WebInfoMultiSelect">
    <vt:lpwstr/>
  </property>
  <property fmtid="{D5CDD505-2E9C-101B-9397-08002B2CF9AE}" pid="40" name="Comments">
    <vt:lpwstr>afgMaster</vt:lpwstr>
  </property>
  <property fmtid="{D5CDD505-2E9C-101B-9397-08002B2CF9AE}" pid="41" name="Listekode">
    <vt:lpwstr/>
  </property>
  <property fmtid="{D5CDD505-2E9C-101B-9397-08002B2CF9AE}" pid="42" name="Nummer">
    <vt:lpwstr/>
  </property>
  <property fmtid="{D5CDD505-2E9C-101B-9397-08002B2CF9AE}" pid="43" name="Afsender">
    <vt:lpwstr>2</vt:lpwstr>
  </property>
  <property fmtid="{D5CDD505-2E9C-101B-9397-08002B2CF9AE}" pid="44" name="EnclosureFor">
    <vt:lpwstr/>
  </property>
  <property fmtid="{D5CDD505-2E9C-101B-9397-08002B2CF9AE}" pid="45" name="TaxCatchAll">
    <vt:lpwstr/>
  </property>
  <property fmtid="{D5CDD505-2E9C-101B-9397-08002B2CF9AE}" pid="46" name="Informationsserie">
    <vt:lpwstr/>
  </property>
  <property fmtid="{D5CDD505-2E9C-101B-9397-08002B2CF9AE}" pid="47" name="Skribenter">
    <vt:lpwstr/>
  </property>
  <property fmtid="{D5CDD505-2E9C-101B-9397-08002B2CF9AE}" pid="48" name="ProjectID">
    <vt:lpwstr/>
  </property>
  <property fmtid="{D5CDD505-2E9C-101B-9397-08002B2CF9AE}" pid="49" name="DynamicPublishingContent11">
    <vt:lpwstr/>
  </property>
  <property fmtid="{D5CDD505-2E9C-101B-9397-08002B2CF9AE}" pid="50" name="DynamicPublishingContent14">
    <vt:lpwstr/>
  </property>
  <property fmtid="{D5CDD505-2E9C-101B-9397-08002B2CF9AE}" pid="51" name="DynamicPublishingContent5">
    <vt:lpwstr/>
  </property>
  <property fmtid="{D5CDD505-2E9C-101B-9397-08002B2CF9AE}" pid="52" name="DynamicPublishingContent12">
    <vt:lpwstr/>
  </property>
  <property fmtid="{D5CDD505-2E9C-101B-9397-08002B2CF9AE}" pid="53" name="HeaderStyleDefinitions">
    <vt:lpwstr/>
  </property>
  <property fmtid="{D5CDD505-2E9C-101B-9397-08002B2CF9AE}" pid="54" name="DynamicPublishingContent4">
    <vt:lpwstr/>
  </property>
  <property fmtid="{D5CDD505-2E9C-101B-9397-08002B2CF9AE}" pid="55" name="PublishingVariationRelationshipLinkFieldID">
    <vt:lpwstr>, </vt:lpwstr>
  </property>
  <property fmtid="{D5CDD505-2E9C-101B-9397-08002B2CF9AE}" pid="56" name="DynamicPublishingContent7">
    <vt:lpwstr/>
  </property>
  <property fmtid="{D5CDD505-2E9C-101B-9397-08002B2CF9AE}" pid="57" name="DynamicPublishingContent6">
    <vt:lpwstr/>
  </property>
  <property fmtid="{D5CDD505-2E9C-101B-9397-08002B2CF9AE}" pid="58" name="DynamicPublishingContent1">
    <vt:lpwstr/>
  </property>
  <property fmtid="{D5CDD505-2E9C-101B-9397-08002B2CF9AE}" pid="59" name="DynamicPublishingContent13">
    <vt:lpwstr/>
  </property>
  <property fmtid="{D5CDD505-2E9C-101B-9397-08002B2CF9AE}" pid="60" name="PublishingVariationGroupID">
    <vt:lpwstr/>
  </property>
  <property fmtid="{D5CDD505-2E9C-101B-9397-08002B2CF9AE}" pid="61" name="DynamicPublishingContent0">
    <vt:lpwstr/>
  </property>
  <property fmtid="{D5CDD505-2E9C-101B-9397-08002B2CF9AE}" pid="62" name="DynamicPublishingContent3">
    <vt:lpwstr/>
  </property>
  <property fmtid="{D5CDD505-2E9C-101B-9397-08002B2CF9AE}" pid="63" name="DynamicPublishingContent2">
    <vt:lpwstr/>
  </property>
  <property fmtid="{D5CDD505-2E9C-101B-9397-08002B2CF9AE}" pid="64" name="FinanceYear">
    <vt:lpwstr/>
  </property>
  <property fmtid="{D5CDD505-2E9C-101B-9397-08002B2CF9AE}" pid="65" name="DynamicPublishingContent9">
    <vt:lpwstr/>
  </property>
  <property fmtid="{D5CDD505-2E9C-101B-9397-08002B2CF9AE}" pid="66" name="DynamicPublishingContent10">
    <vt:lpwstr/>
  </property>
  <property fmtid="{D5CDD505-2E9C-101B-9397-08002B2CF9AE}" pid="67" name="DynamicPublishingContent8">
    <vt:lpwstr/>
  </property>
  <property fmtid="{D5CDD505-2E9C-101B-9397-08002B2CF9AE}" pid="68" name="Ansvarligafdeling">
    <vt:lpwstr/>
  </property>
  <property fmtid="{D5CDD505-2E9C-101B-9397-08002B2CF9AE}" pid="69" name="Sorteringsorden">
    <vt:lpwstr/>
  </property>
  <property fmtid="{D5CDD505-2E9C-101B-9397-08002B2CF9AE}" pid="70" name="PublishingExpirationDate">
    <vt:lpwstr/>
  </property>
  <property fmtid="{D5CDD505-2E9C-101B-9397-08002B2CF9AE}" pid="71" name="PublishingStartDate">
    <vt:lpwstr/>
  </property>
  <property fmtid="{D5CDD505-2E9C-101B-9397-08002B2CF9AE}" pid="72" name="PublishingContact">
    <vt:lpwstr/>
  </property>
</Properties>
</file>